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설무란\Desktop\결산예산서\"/>
    </mc:Choice>
  </mc:AlternateContent>
  <workbookProtection workbookPassword="CC3D" lockStructure="1"/>
  <bookViews>
    <workbookView xWindow="0" yWindow="0" windowWidth="18795" windowHeight="11670" tabRatio="972"/>
  </bookViews>
  <sheets>
    <sheet name="세입세출결산서" sheetId="2" r:id="rId1"/>
    <sheet name="세입결산서" sheetId="52" r:id="rId2"/>
    <sheet name="세출결산서" sheetId="43" state="hidden" r:id="rId3"/>
    <sheet name="세출결산서-" sheetId="50" r:id="rId4"/>
    <sheet name="정부보조금명세서" sheetId="32" r:id="rId5"/>
    <sheet name="기타보조금명세서" sheetId="53" r:id="rId6"/>
    <sheet name="사업수입명세서" sheetId="5" r:id="rId7"/>
    <sheet name="잡수입명세서" sheetId="56" r:id="rId8"/>
    <sheet name="인건비명세서" sheetId="7" r:id="rId9"/>
    <sheet name="사업비명세서" sheetId="33" r:id="rId10"/>
    <sheet name="기타비용명세서" sheetId="34" r:id="rId11"/>
    <sheet name="반환금명세서" sheetId="55" r:id="rId12"/>
    <sheet name="후원금수입명세서" sheetId="48" r:id="rId13"/>
    <sheet name="후원금사용명세서" sheetId="45" r:id="rId14"/>
    <sheet name="후원금품수입명세서" sheetId="46" r:id="rId15"/>
    <sheet name="후원금품사용명세서" sheetId="49" r:id="rId16"/>
  </sheets>
  <definedNames>
    <definedName name="_xlnm._FilterDatabase" localSheetId="11" hidden="1">반환금명세서!$A$3:$F$120</definedName>
    <definedName name="_xlnm._FilterDatabase" localSheetId="4" hidden="1">정부보조금명세서!$A$3:$G$167</definedName>
    <definedName name="_xlnm._FilterDatabase" localSheetId="13" hidden="1">후원금사용명세서!#REF!</definedName>
    <definedName name="_xlnm.Consolidate_Area" localSheetId="5">기타보조금명세서!$3:$3</definedName>
    <definedName name="_xlnm.Consolidate_Area" localSheetId="11">반환금명세서!$3:$3</definedName>
    <definedName name="_xlnm.Consolidate_Area" localSheetId="9">사업비명세서!$3:$3</definedName>
    <definedName name="_xlnm.Consolidate_Area" localSheetId="6">사업수입명세서!$3:$3</definedName>
    <definedName name="_xlnm.Consolidate_Area" localSheetId="1">세입결산서!$1:$5</definedName>
    <definedName name="_xlnm.Consolidate_Area" localSheetId="2">세출결산서!$1:$5</definedName>
    <definedName name="_xlnm.Consolidate_Area" localSheetId="7">잡수입명세서!$3:$3</definedName>
    <definedName name="_xlnm.Consolidate_Area" localSheetId="4">정부보조금명세서!$3:$3</definedName>
  </definedNames>
  <calcPr calcId="152511"/>
</workbook>
</file>

<file path=xl/calcChain.xml><?xml version="1.0" encoding="utf-8"?>
<calcChain xmlns="http://schemas.openxmlformats.org/spreadsheetml/2006/main">
  <c r="D50" i="33" l="1"/>
  <c r="D46" i="33"/>
  <c r="D44" i="33"/>
  <c r="D42" i="33"/>
  <c r="D22" i="33"/>
  <c r="D15" i="33"/>
  <c r="D17" i="33"/>
  <c r="C6" i="56"/>
  <c r="I48" i="52"/>
  <c r="H44" i="52"/>
  <c r="F8" i="52"/>
  <c r="E213" i="50" l="1"/>
  <c r="E214" i="50"/>
  <c r="F116" i="50"/>
  <c r="F115" i="50"/>
  <c r="F114" i="50"/>
  <c r="E116" i="50"/>
  <c r="E115" i="50"/>
  <c r="E114" i="50"/>
  <c r="H116" i="50"/>
  <c r="I116" i="50"/>
  <c r="H115" i="50"/>
  <c r="H114" i="50"/>
  <c r="I114" i="50"/>
  <c r="E108" i="50"/>
  <c r="F109" i="50"/>
  <c r="E109" i="50"/>
  <c r="F108" i="50"/>
  <c r="H113" i="50"/>
  <c r="E113" i="50"/>
  <c r="I113" i="50" s="1"/>
  <c r="I112" i="50"/>
  <c r="I111" i="50"/>
  <c r="I115" i="50" l="1"/>
  <c r="I43" i="52"/>
  <c r="C8" i="56" l="1"/>
  <c r="D40" i="33" l="1"/>
  <c r="D34" i="33"/>
  <c r="D28" i="33"/>
  <c r="D25" i="33"/>
  <c r="D20" i="33"/>
  <c r="D8" i="33"/>
  <c r="E8" i="55" l="1"/>
  <c r="E24" i="55"/>
  <c r="E58" i="55"/>
  <c r="E55" i="55"/>
  <c r="E65" i="55"/>
  <c r="E62" i="55"/>
  <c r="E31" i="55"/>
  <c r="E34" i="55"/>
  <c r="E42" i="55"/>
  <c r="E88" i="55"/>
  <c r="E85" i="55"/>
  <c r="E83" i="55"/>
  <c r="E81" i="55"/>
  <c r="E79" i="55" l="1"/>
  <c r="E77" i="55"/>
  <c r="E75" i="55"/>
  <c r="E73" i="55"/>
  <c r="E71" i="55"/>
  <c r="E69" i="55"/>
  <c r="E52" i="55"/>
  <c r="E49" i="55"/>
  <c r="E47" i="55"/>
  <c r="E38" i="55"/>
  <c r="E26" i="55"/>
  <c r="E11" i="55"/>
  <c r="E89" i="55" s="1"/>
  <c r="G27" i="49" l="1"/>
  <c r="F27" i="49"/>
  <c r="I16" i="46"/>
  <c r="K16" i="46"/>
  <c r="K11" i="46"/>
  <c r="K8" i="46"/>
  <c r="K15" i="46"/>
  <c r="K14" i="46"/>
  <c r="K13" i="46"/>
  <c r="K10" i="46"/>
  <c r="D46" i="45"/>
  <c r="I20" i="48"/>
  <c r="E50" i="52" l="1"/>
  <c r="E44" i="52"/>
  <c r="E47" i="52" s="1"/>
  <c r="E46" i="52"/>
  <c r="E45" i="52"/>
  <c r="E29" i="52"/>
  <c r="E26" i="52"/>
  <c r="E23" i="52"/>
  <c r="E11" i="52"/>
  <c r="E10" i="52"/>
  <c r="E20" i="52"/>
  <c r="E56" i="52"/>
  <c r="E30" i="52"/>
  <c r="E55" i="52"/>
  <c r="E54" i="52"/>
  <c r="E31" i="52"/>
  <c r="E9" i="52"/>
  <c r="F44" i="52"/>
  <c r="E143" i="50"/>
  <c r="E146" i="50"/>
  <c r="E32" i="52" l="1"/>
  <c r="F31" i="50"/>
  <c r="F30" i="50"/>
  <c r="H95" i="50"/>
  <c r="E211" i="50"/>
  <c r="E210" i="50"/>
  <c r="E202" i="50"/>
  <c r="E201" i="50"/>
  <c r="E196" i="50"/>
  <c r="E195" i="50"/>
  <c r="E190" i="50"/>
  <c r="E189" i="50"/>
  <c r="E184" i="50"/>
  <c r="E183" i="50"/>
  <c r="E166" i="50"/>
  <c r="E165" i="50"/>
  <c r="E149" i="50"/>
  <c r="E148" i="50"/>
  <c r="E147" i="50"/>
  <c r="E139" i="50"/>
  <c r="E138" i="50"/>
  <c r="E130" i="50"/>
  <c r="E129" i="50"/>
  <c r="E124" i="50"/>
  <c r="E123" i="50"/>
  <c r="E88" i="50"/>
  <c r="E87" i="50"/>
  <c r="E67" i="50"/>
  <c r="E66" i="50"/>
  <c r="E69" i="50" s="1"/>
  <c r="E51" i="50"/>
  <c r="E22" i="50"/>
  <c r="E21" i="50"/>
  <c r="E31" i="50"/>
  <c r="H209" i="50"/>
  <c r="F124" i="50"/>
  <c r="F123" i="50"/>
  <c r="F122" i="50"/>
  <c r="F125" i="50" s="1"/>
  <c r="E59" i="50"/>
  <c r="H59" i="50"/>
  <c r="G59" i="50"/>
  <c r="F59" i="50"/>
  <c r="I58" i="50"/>
  <c r="I57" i="50"/>
  <c r="I37" i="50"/>
  <c r="F38" i="50"/>
  <c r="H92" i="50"/>
  <c r="H211" i="50"/>
  <c r="H210" i="50"/>
  <c r="H206" i="50"/>
  <c r="F107" i="50"/>
  <c r="F110" i="50" s="1"/>
  <c r="G203" i="50"/>
  <c r="G202" i="50"/>
  <c r="I202" i="50" s="1"/>
  <c r="G201" i="50"/>
  <c r="I201" i="50" s="1"/>
  <c r="E200" i="50"/>
  <c r="I200" i="50" s="1"/>
  <c r="I199" i="50"/>
  <c r="I198" i="50"/>
  <c r="G197" i="50"/>
  <c r="G196" i="50"/>
  <c r="I196" i="50" s="1"/>
  <c r="G195" i="50"/>
  <c r="I195" i="50" s="1"/>
  <c r="E194" i="50"/>
  <c r="I194" i="50" s="1"/>
  <c r="I193" i="50"/>
  <c r="I192" i="50"/>
  <c r="G206" i="50"/>
  <c r="E206" i="50"/>
  <c r="I205" i="50"/>
  <c r="I204" i="50"/>
  <c r="E182" i="50"/>
  <c r="I182" i="50" s="1"/>
  <c r="I181" i="50"/>
  <c r="I180" i="50"/>
  <c r="E179" i="50"/>
  <c r="I179" i="50" s="1"/>
  <c r="I178" i="50"/>
  <c r="I177" i="50"/>
  <c r="E176" i="50"/>
  <c r="I176" i="50" s="1"/>
  <c r="I175" i="50"/>
  <c r="I174" i="50"/>
  <c r="E173" i="50"/>
  <c r="I173" i="50" s="1"/>
  <c r="I172" i="50"/>
  <c r="I171" i="50"/>
  <c r="E164" i="50"/>
  <c r="I164" i="50" s="1"/>
  <c r="I163" i="50"/>
  <c r="I162" i="50"/>
  <c r="E161" i="50"/>
  <c r="I161" i="50" s="1"/>
  <c r="I160" i="50"/>
  <c r="I159" i="50"/>
  <c r="E155" i="50"/>
  <c r="I155" i="50" s="1"/>
  <c r="I154" i="50"/>
  <c r="I153" i="50"/>
  <c r="H107" i="50"/>
  <c r="E107" i="50"/>
  <c r="I106" i="50"/>
  <c r="I105" i="50"/>
  <c r="H104" i="50"/>
  <c r="E104" i="50"/>
  <c r="I103" i="50"/>
  <c r="I102" i="50"/>
  <c r="H101" i="50"/>
  <c r="E101" i="50"/>
  <c r="I100" i="50"/>
  <c r="I99" i="50"/>
  <c r="H98" i="50"/>
  <c r="E98" i="50"/>
  <c r="I97" i="50"/>
  <c r="I96" i="50"/>
  <c r="E95" i="50"/>
  <c r="E110" i="50" s="1"/>
  <c r="E215" i="50" s="1"/>
  <c r="I94" i="50"/>
  <c r="I93" i="50"/>
  <c r="H122" i="50"/>
  <c r="E122" i="50"/>
  <c r="I121" i="50"/>
  <c r="I120" i="50"/>
  <c r="H86" i="50"/>
  <c r="G86" i="50"/>
  <c r="F86" i="50"/>
  <c r="E86" i="50"/>
  <c r="I85" i="50"/>
  <c r="I84" i="50"/>
  <c r="E137" i="50"/>
  <c r="I137" i="50" s="1"/>
  <c r="I136" i="50"/>
  <c r="I135" i="50"/>
  <c r="E20" i="50"/>
  <c r="I20" i="50" s="1"/>
  <c r="I19" i="50"/>
  <c r="I18" i="50"/>
  <c r="F50" i="50"/>
  <c r="F52" i="50"/>
  <c r="F51" i="50"/>
  <c r="F26" i="50"/>
  <c r="F32" i="50" s="1"/>
  <c r="E26" i="50"/>
  <c r="H149" i="50"/>
  <c r="H148" i="50"/>
  <c r="H147" i="50"/>
  <c r="G148" i="50"/>
  <c r="G147" i="50"/>
  <c r="F149" i="50"/>
  <c r="F148" i="50"/>
  <c r="F147" i="50"/>
  <c r="G146" i="50"/>
  <c r="I146" i="50" s="1"/>
  <c r="I145" i="50"/>
  <c r="I144" i="50"/>
  <c r="C12" i="34"/>
  <c r="C16" i="34"/>
  <c r="B9" i="7"/>
  <c r="B4" i="7"/>
  <c r="D9" i="7"/>
  <c r="D49" i="33"/>
  <c r="H212" i="50" l="1"/>
  <c r="I59" i="50"/>
  <c r="E197" i="50"/>
  <c r="I206" i="50"/>
  <c r="F53" i="50"/>
  <c r="E203" i="50"/>
  <c r="I203" i="50"/>
  <c r="I197" i="50"/>
  <c r="I95" i="50"/>
  <c r="I98" i="50"/>
  <c r="I101" i="50"/>
  <c r="I86" i="50"/>
  <c r="I122" i="50"/>
  <c r="I104" i="50"/>
  <c r="I107" i="50"/>
  <c r="I147" i="50"/>
  <c r="I148" i="50"/>
  <c r="C6" i="5"/>
  <c r="C11" i="53"/>
  <c r="E89" i="32"/>
  <c r="E114" i="32"/>
  <c r="E98" i="32"/>
  <c r="E109" i="32"/>
  <c r="E82" i="32"/>
  <c r="E73" i="32"/>
  <c r="E91" i="32"/>
  <c r="E129" i="32"/>
  <c r="E66" i="32"/>
  <c r="E135" i="32"/>
  <c r="E132" i="32"/>
  <c r="E59" i="32"/>
  <c r="E46" i="32"/>
  <c r="E37" i="32"/>
  <c r="E28" i="32"/>
  <c r="E19" i="32"/>
  <c r="K12" i="46" l="1"/>
  <c r="K9" i="46"/>
  <c r="K7" i="46"/>
  <c r="K6" i="46"/>
  <c r="K5" i="46"/>
  <c r="I235" i="50" l="1"/>
  <c r="I234" i="50"/>
  <c r="F220" i="50"/>
  <c r="F219" i="50"/>
  <c r="I219" i="50" s="1"/>
  <c r="E229" i="50"/>
  <c r="E228" i="50"/>
  <c r="E227" i="50"/>
  <c r="E230" i="50" s="1"/>
  <c r="H124" i="50"/>
  <c r="H123" i="50"/>
  <c r="H119" i="50"/>
  <c r="H125" i="50" s="1"/>
  <c r="H109" i="50"/>
  <c r="H108" i="50"/>
  <c r="H110" i="50"/>
  <c r="G83" i="50"/>
  <c r="G80" i="50"/>
  <c r="G77" i="50"/>
  <c r="H52" i="50"/>
  <c r="H51" i="50"/>
  <c r="H38" i="50"/>
  <c r="H53" i="50" s="1"/>
  <c r="E30" i="50"/>
  <c r="I30" i="50" s="1"/>
  <c r="H22" i="50"/>
  <c r="H21" i="50"/>
  <c r="G23" i="50"/>
  <c r="G22" i="50"/>
  <c r="G21" i="50"/>
  <c r="F23" i="50"/>
  <c r="F22" i="50"/>
  <c r="F21" i="50"/>
  <c r="H11" i="50"/>
  <c r="H23" i="50" s="1"/>
  <c r="E11" i="50"/>
  <c r="E41" i="52"/>
  <c r="E59" i="52" s="1"/>
  <c r="E38" i="52"/>
  <c r="E35" i="52"/>
  <c r="G29" i="52"/>
  <c r="G32" i="52" s="1"/>
  <c r="H26" i="52"/>
  <c r="G26" i="52"/>
  <c r="F26" i="52"/>
  <c r="I25" i="52"/>
  <c r="I24" i="52"/>
  <c r="I22" i="52"/>
  <c r="I21" i="52"/>
  <c r="I19" i="52"/>
  <c r="I18" i="52"/>
  <c r="I9" i="52"/>
  <c r="I7" i="52"/>
  <c r="I6" i="52"/>
  <c r="F10" i="52"/>
  <c r="I10" i="52" s="1"/>
  <c r="F9" i="52"/>
  <c r="F11" i="52"/>
  <c r="I11" i="52" s="1"/>
  <c r="H40" i="52"/>
  <c r="H39" i="52"/>
  <c r="H38" i="52"/>
  <c r="H35" i="52"/>
  <c r="F46" i="52"/>
  <c r="F45" i="52"/>
  <c r="F47" i="52"/>
  <c r="I23" i="52"/>
  <c r="I20" i="52"/>
  <c r="H55" i="52"/>
  <c r="H54" i="52"/>
  <c r="F55" i="52"/>
  <c r="F54" i="52"/>
  <c r="H53" i="52"/>
  <c r="H56" i="52" s="1"/>
  <c r="F50" i="52"/>
  <c r="F56" i="52" s="1"/>
  <c r="E54" i="50" l="1"/>
  <c r="H41" i="52"/>
  <c r="I8" i="52"/>
  <c r="I26" i="52"/>
  <c r="I11" i="50"/>
  <c r="H54" i="50"/>
  <c r="I21" i="50"/>
  <c r="I51" i="50"/>
  <c r="K10" i="2"/>
  <c r="K9" i="2"/>
  <c r="K8" i="2"/>
  <c r="F17" i="2"/>
  <c r="F16" i="2"/>
  <c r="F15" i="2"/>
  <c r="I7" i="2"/>
  <c r="I6" i="2" s="1"/>
  <c r="D9" i="2"/>
  <c r="D14" i="2"/>
  <c r="D19" i="2"/>
  <c r="J7" i="2"/>
  <c r="J6" i="2" s="1"/>
  <c r="E14" i="2"/>
  <c r="F14" i="2" s="1"/>
  <c r="E19" i="2"/>
  <c r="K7" i="2" l="1"/>
  <c r="E9" i="2"/>
  <c r="E100" i="32"/>
  <c r="F11" i="2"/>
  <c r="F10" i="2"/>
  <c r="F12" i="2"/>
  <c r="K12" i="2" l="1"/>
  <c r="I225" i="50"/>
  <c r="E232" i="50"/>
  <c r="E231" i="50"/>
  <c r="I208" i="50" l="1"/>
  <c r="I207" i="50"/>
  <c r="I142" i="50"/>
  <c r="I141" i="50"/>
  <c r="E209" i="50"/>
  <c r="E212" i="50" s="1"/>
  <c r="G143" i="50"/>
  <c r="G149" i="50" s="1"/>
  <c r="I149" i="50" s="1"/>
  <c r="I133" i="50"/>
  <c r="I132" i="50"/>
  <c r="E134" i="50"/>
  <c r="E140" i="50" s="1"/>
  <c r="I187" i="50"/>
  <c r="I186" i="50"/>
  <c r="E188" i="50"/>
  <c r="I169" i="50"/>
  <c r="I168" i="50"/>
  <c r="E170" i="50"/>
  <c r="E185" i="50" s="1"/>
  <c r="G211" i="50"/>
  <c r="G210" i="50"/>
  <c r="G209" i="50"/>
  <c r="G212" i="50" s="1"/>
  <c r="E158" i="50"/>
  <c r="I129" i="50"/>
  <c r="I188" i="50" l="1"/>
  <c r="E191" i="50"/>
  <c r="I170" i="50"/>
  <c r="I134" i="50"/>
  <c r="I209" i="50"/>
  <c r="I143" i="50"/>
  <c r="I124" i="50"/>
  <c r="I123" i="50"/>
  <c r="E92" i="50"/>
  <c r="E83" i="50"/>
  <c r="E80" i="50"/>
  <c r="E77" i="50"/>
  <c r="I77" i="50" s="1"/>
  <c r="E74" i="50"/>
  <c r="E52" i="50"/>
  <c r="I64" i="50"/>
  <c r="I63" i="50"/>
  <c r="I61" i="50"/>
  <c r="I60" i="50"/>
  <c r="I33" i="50"/>
  <c r="I28" i="50"/>
  <c r="I27" i="50"/>
  <c r="I25" i="50"/>
  <c r="I24" i="50"/>
  <c r="I16" i="50"/>
  <c r="I15" i="50"/>
  <c r="I13" i="50"/>
  <c r="I12" i="50"/>
  <c r="I10" i="50"/>
  <c r="I9" i="50"/>
  <c r="I7" i="50"/>
  <c r="I6" i="50"/>
  <c r="I31" i="50"/>
  <c r="E8" i="50"/>
  <c r="E89" i="50" l="1"/>
  <c r="I8" i="50"/>
  <c r="I110" i="50"/>
  <c r="I108" i="50"/>
  <c r="I109" i="50"/>
  <c r="F13" i="2" l="1"/>
  <c r="F9" i="2" s="1"/>
  <c r="E124" i="32" l="1"/>
  <c r="H236" i="50"/>
  <c r="F236" i="50"/>
  <c r="F223" i="50"/>
  <c r="F222" i="50"/>
  <c r="I212" i="50"/>
  <c r="I211" i="50"/>
  <c r="I210" i="50"/>
  <c r="G140" i="50"/>
  <c r="G139" i="50"/>
  <c r="G138" i="50"/>
  <c r="G191" i="50"/>
  <c r="G190" i="50"/>
  <c r="G189" i="50"/>
  <c r="I130" i="50"/>
  <c r="E128" i="50"/>
  <c r="E131" i="50" s="1"/>
  <c r="I127" i="50"/>
  <c r="I126" i="50"/>
  <c r="E65" i="50"/>
  <c r="E62" i="50"/>
  <c r="E50" i="50"/>
  <c r="E47" i="50"/>
  <c r="E44" i="50"/>
  <c r="E41" i="50"/>
  <c r="E38" i="50"/>
  <c r="E35" i="50"/>
  <c r="E29" i="50"/>
  <c r="I29" i="50" s="1"/>
  <c r="E17" i="50"/>
  <c r="E14" i="50"/>
  <c r="E68" i="50" l="1"/>
  <c r="I17" i="50"/>
  <c r="E23" i="50"/>
  <c r="I65" i="50"/>
  <c r="E32" i="50"/>
  <c r="I32" i="50" s="1"/>
  <c r="I14" i="50"/>
  <c r="I189" i="50"/>
  <c r="I131" i="50"/>
  <c r="E53" i="50"/>
  <c r="E70" i="50"/>
  <c r="I26" i="50"/>
  <c r="I139" i="50"/>
  <c r="I191" i="50"/>
  <c r="I190" i="50"/>
  <c r="I140" i="50"/>
  <c r="I138" i="50"/>
  <c r="I128" i="50"/>
  <c r="E71" i="50" l="1"/>
  <c r="F30" i="52" l="1"/>
  <c r="G30" i="52"/>
  <c r="H30" i="52"/>
  <c r="F31" i="52"/>
  <c r="G31" i="52"/>
  <c r="H31" i="52"/>
  <c r="F32" i="52"/>
  <c r="H32" i="52"/>
  <c r="G56" i="52" l="1"/>
  <c r="G55" i="52"/>
  <c r="G58" i="52" s="1"/>
  <c r="G54" i="52"/>
  <c r="G57" i="52" s="1"/>
  <c r="I53" i="52"/>
  <c r="I52" i="52"/>
  <c r="I51" i="52"/>
  <c r="I49" i="52"/>
  <c r="G47" i="52"/>
  <c r="G46" i="52"/>
  <c r="H45" i="52"/>
  <c r="H57" i="52" s="1"/>
  <c r="G45" i="52"/>
  <c r="H47" i="52"/>
  <c r="H46" i="52"/>
  <c r="I42" i="52"/>
  <c r="I45" i="52" s="1"/>
  <c r="I39" i="52"/>
  <c r="I38" i="52"/>
  <c r="I36" i="52"/>
  <c r="I35" i="52"/>
  <c r="I34" i="52"/>
  <c r="I33" i="52"/>
  <c r="I29" i="52"/>
  <c r="I32" i="52"/>
  <c r="I28" i="52"/>
  <c r="I27" i="52"/>
  <c r="I31" i="52"/>
  <c r="E17" i="52"/>
  <c r="F16" i="52"/>
  <c r="E16" i="52"/>
  <c r="E58" i="52" s="1"/>
  <c r="F15" i="52"/>
  <c r="E15" i="52"/>
  <c r="E57" i="52" s="1"/>
  <c r="F14" i="52"/>
  <c r="I14" i="52" s="1"/>
  <c r="I13" i="52"/>
  <c r="I12" i="52"/>
  <c r="G59" i="52" l="1"/>
  <c r="F57" i="52"/>
  <c r="F58" i="52"/>
  <c r="I41" i="52"/>
  <c r="H59" i="52"/>
  <c r="I40" i="52"/>
  <c r="H58" i="52"/>
  <c r="I50" i="52"/>
  <c r="I46" i="52"/>
  <c r="I16" i="52"/>
  <c r="I44" i="52"/>
  <c r="I47" i="52" s="1"/>
  <c r="I37" i="52"/>
  <c r="I55" i="52"/>
  <c r="F17" i="52"/>
  <c r="I17" i="52" s="1"/>
  <c r="I15" i="52"/>
  <c r="I54" i="52"/>
  <c r="I30" i="52"/>
  <c r="F59" i="52" l="1"/>
  <c r="I57" i="52"/>
  <c r="I58" i="52"/>
  <c r="I56" i="52"/>
  <c r="G185" i="50"/>
  <c r="G184" i="50"/>
  <c r="G183" i="50"/>
  <c r="I47" i="50"/>
  <c r="I46" i="50"/>
  <c r="I45" i="50"/>
  <c r="I59" i="52" l="1"/>
  <c r="I185" i="50"/>
  <c r="I183" i="50"/>
  <c r="I184" i="50"/>
  <c r="I23" i="50"/>
  <c r="I22" i="50"/>
  <c r="F20" i="2" l="1"/>
  <c r="I34" i="50" l="1"/>
  <c r="I35" i="50"/>
  <c r="I36" i="50"/>
  <c r="I38" i="50"/>
  <c r="I39" i="50"/>
  <c r="I40" i="50"/>
  <c r="I41" i="50"/>
  <c r="I42" i="50"/>
  <c r="I43" i="50"/>
  <c r="I44" i="50"/>
  <c r="I48" i="50"/>
  <c r="I49" i="50"/>
  <c r="I50" i="50"/>
  <c r="I52" i="50"/>
  <c r="F54" i="50"/>
  <c r="G54" i="50"/>
  <c r="F55" i="50"/>
  <c r="G55" i="50"/>
  <c r="H55" i="50"/>
  <c r="F56" i="50"/>
  <c r="G56" i="50"/>
  <c r="H56" i="50"/>
  <c r="F62" i="50"/>
  <c r="G62" i="50"/>
  <c r="H62" i="50"/>
  <c r="F66" i="50"/>
  <c r="G66" i="50"/>
  <c r="H66" i="50"/>
  <c r="F67" i="50"/>
  <c r="G67" i="50"/>
  <c r="H67" i="50"/>
  <c r="F74" i="50"/>
  <c r="I75" i="50"/>
  <c r="I76" i="50"/>
  <c r="I78" i="50"/>
  <c r="I79" i="50"/>
  <c r="I80" i="50"/>
  <c r="I81" i="50"/>
  <c r="I82" i="50"/>
  <c r="F83" i="50"/>
  <c r="H83" i="50"/>
  <c r="F87" i="50"/>
  <c r="F213" i="50" s="1"/>
  <c r="G87" i="50"/>
  <c r="G213" i="50" s="1"/>
  <c r="F88" i="50"/>
  <c r="F214" i="50" s="1"/>
  <c r="G88" i="50"/>
  <c r="G214" i="50" s="1"/>
  <c r="G89" i="50"/>
  <c r="G215" i="50" s="1"/>
  <c r="I90" i="50"/>
  <c r="I91" i="50"/>
  <c r="I92" i="50"/>
  <c r="I117" i="50"/>
  <c r="I118" i="50"/>
  <c r="E119" i="50"/>
  <c r="E125" i="50" s="1"/>
  <c r="I150" i="50"/>
  <c r="I151" i="50"/>
  <c r="E152" i="50"/>
  <c r="E167" i="50" s="1"/>
  <c r="I156" i="50"/>
  <c r="I157" i="50"/>
  <c r="I158" i="50"/>
  <c r="I216" i="50"/>
  <c r="I217" i="50"/>
  <c r="F218" i="50"/>
  <c r="F221" i="50" s="1"/>
  <c r="I220" i="50"/>
  <c r="I222" i="50"/>
  <c r="I223" i="50"/>
  <c r="I226" i="50"/>
  <c r="E233" i="50"/>
  <c r="F230" i="50"/>
  <c r="G230" i="50"/>
  <c r="G233" i="50" s="1"/>
  <c r="F228" i="50"/>
  <c r="G228" i="50"/>
  <c r="G231" i="50" s="1"/>
  <c r="H228" i="50"/>
  <c r="H231" i="50" s="1"/>
  <c r="F229" i="50"/>
  <c r="G229" i="50"/>
  <c r="G232" i="50" s="1"/>
  <c r="H229" i="50"/>
  <c r="H232" i="50" s="1"/>
  <c r="H230" i="50"/>
  <c r="H233" i="50" s="1"/>
  <c r="E236" i="50"/>
  <c r="F239" i="50"/>
  <c r="F242" i="50" s="1"/>
  <c r="H239" i="50"/>
  <c r="H242" i="50" s="1"/>
  <c r="E237" i="50"/>
  <c r="F237" i="50"/>
  <c r="F240" i="50" s="1"/>
  <c r="G237" i="50"/>
  <c r="G240" i="50" s="1"/>
  <c r="H237" i="50"/>
  <c r="H240" i="50" s="1"/>
  <c r="E238" i="50"/>
  <c r="F238" i="50"/>
  <c r="F241" i="50" s="1"/>
  <c r="G238" i="50"/>
  <c r="G241" i="50" s="1"/>
  <c r="H238" i="50"/>
  <c r="H241" i="50" s="1"/>
  <c r="I167" i="50" l="1"/>
  <c r="E239" i="50"/>
  <c r="I236" i="50"/>
  <c r="E241" i="50"/>
  <c r="I238" i="50"/>
  <c r="E240" i="50"/>
  <c r="E243" i="50" s="1"/>
  <c r="I237" i="50"/>
  <c r="F233" i="50"/>
  <c r="I230" i="50"/>
  <c r="F231" i="50"/>
  <c r="I228" i="50"/>
  <c r="F232" i="50"/>
  <c r="I229" i="50"/>
  <c r="I66" i="50"/>
  <c r="I69" i="50" s="1"/>
  <c r="I166" i="50"/>
  <c r="I165" i="50"/>
  <c r="I119" i="50"/>
  <c r="I62" i="50"/>
  <c r="I67" i="50"/>
  <c r="I70" i="50" s="1"/>
  <c r="I218" i="50"/>
  <c r="H70" i="50"/>
  <c r="G70" i="50"/>
  <c r="G244" i="50" s="1"/>
  <c r="F70" i="50"/>
  <c r="H68" i="50"/>
  <c r="H71" i="50" s="1"/>
  <c r="H69" i="50"/>
  <c r="G68" i="50"/>
  <c r="G71" i="50" s="1"/>
  <c r="G69" i="50"/>
  <c r="F68" i="50"/>
  <c r="F69" i="50"/>
  <c r="F89" i="50"/>
  <c r="F215" i="50" s="1"/>
  <c r="I227" i="50"/>
  <c r="I53" i="50"/>
  <c r="I152" i="50"/>
  <c r="I83" i="50"/>
  <c r="E55" i="50"/>
  <c r="I55" i="50"/>
  <c r="I54" i="50"/>
  <c r="G239" i="50"/>
  <c r="G242" i="50" s="1"/>
  <c r="G245" i="50" l="1"/>
  <c r="G243" i="50"/>
  <c r="I240" i="50"/>
  <c r="I241" i="50"/>
  <c r="E244" i="50"/>
  <c r="I231" i="50"/>
  <c r="F243" i="50"/>
  <c r="I232" i="50"/>
  <c r="F244" i="50"/>
  <c r="I233" i="50"/>
  <c r="E242" i="50"/>
  <c r="I239" i="50"/>
  <c r="I125" i="50"/>
  <c r="F71" i="50"/>
  <c r="I68" i="50"/>
  <c r="I71" i="50" s="1"/>
  <c r="F224" i="50"/>
  <c r="I221" i="50"/>
  <c r="H72" i="50"/>
  <c r="H73" i="50" s="1"/>
  <c r="E56" i="50"/>
  <c r="I56" i="50"/>
  <c r="C5" i="34"/>
  <c r="C17" i="34" s="1"/>
  <c r="E245" i="50" l="1"/>
  <c r="F245" i="50"/>
  <c r="I242" i="50"/>
  <c r="I72" i="50"/>
  <c r="H87" i="50"/>
  <c r="H213" i="50" s="1"/>
  <c r="I224" i="50"/>
  <c r="H74" i="50"/>
  <c r="H88" i="50"/>
  <c r="H214" i="50" s="1"/>
  <c r="I73" i="50"/>
  <c r="E122" i="32"/>
  <c r="E119" i="32"/>
  <c r="E96" i="32"/>
  <c r="E136" i="32" s="1"/>
  <c r="I213" i="50" l="1"/>
  <c r="H243" i="50"/>
  <c r="I243" i="50" s="1"/>
  <c r="I214" i="50"/>
  <c r="H244" i="50"/>
  <c r="I244" i="50" s="1"/>
  <c r="I87" i="50"/>
  <c r="I88" i="50"/>
  <c r="I74" i="50"/>
  <c r="H89" i="50"/>
  <c r="H215" i="50" s="1"/>
  <c r="I215" i="50" l="1"/>
  <c r="H245" i="50"/>
  <c r="I245" i="50" s="1"/>
  <c r="I89" i="50"/>
  <c r="F7" i="2"/>
  <c r="K11" i="2"/>
  <c r="K13" i="2"/>
  <c r="K14" i="2"/>
  <c r="K15" i="2"/>
  <c r="E6" i="2"/>
  <c r="K6" i="2" l="1"/>
  <c r="F18" i="2"/>
  <c r="F21" i="2"/>
  <c r="F19" i="2" s="1"/>
  <c r="F398" i="43" l="1"/>
  <c r="E398" i="43"/>
  <c r="I397" i="43"/>
  <c r="I396" i="43"/>
  <c r="F383" i="43"/>
  <c r="I398" i="43" l="1"/>
  <c r="I372" i="43" l="1"/>
  <c r="I373" i="43"/>
  <c r="H374" i="43"/>
  <c r="I374" i="43" s="1"/>
  <c r="H375" i="43"/>
  <c r="E358" i="43" l="1"/>
  <c r="F358" i="43"/>
  <c r="G358" i="43"/>
  <c r="H358" i="43"/>
  <c r="F359" i="43"/>
  <c r="G359" i="43"/>
  <c r="H359" i="43"/>
  <c r="F357" i="43"/>
  <c r="G357" i="43"/>
  <c r="H357" i="43"/>
  <c r="E357" i="43"/>
  <c r="F121" i="43"/>
  <c r="G121" i="43"/>
  <c r="H121" i="43"/>
  <c r="F122" i="43"/>
  <c r="G122" i="43"/>
  <c r="H122" i="43"/>
  <c r="F120" i="43"/>
  <c r="G120" i="43"/>
  <c r="H120" i="43"/>
  <c r="E118" i="43"/>
  <c r="I118" i="43" s="1"/>
  <c r="E117" i="43"/>
  <c r="I117" i="43" s="1"/>
  <c r="E103" i="43"/>
  <c r="I103" i="43" s="1"/>
  <c r="E102" i="43"/>
  <c r="I102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7" i="43" s="1"/>
  <c r="I106" i="43"/>
  <c r="I105" i="43"/>
  <c r="E119" i="43" l="1"/>
  <c r="I119" i="43" s="1"/>
  <c r="E98" i="43"/>
  <c r="I98" i="43" s="1"/>
  <c r="I97" i="43"/>
  <c r="I96" i="43"/>
  <c r="E101" i="43"/>
  <c r="I100" i="43"/>
  <c r="I99" i="43"/>
  <c r="E95" i="43"/>
  <c r="I95" i="43" s="1"/>
  <c r="I94" i="43"/>
  <c r="I93" i="43"/>
  <c r="E92" i="43"/>
  <c r="I91" i="43"/>
  <c r="I90" i="43"/>
  <c r="H407" i="43"/>
  <c r="F404" i="43"/>
  <c r="G389" i="43"/>
  <c r="F380" i="43"/>
  <c r="H371" i="43"/>
  <c r="E347" i="43"/>
  <c r="E335" i="43"/>
  <c r="E329" i="43"/>
  <c r="E323" i="43"/>
  <c r="E320" i="43"/>
  <c r="E311" i="43"/>
  <c r="E272" i="43"/>
  <c r="E269" i="43"/>
  <c r="E266" i="43"/>
  <c r="E257" i="43"/>
  <c r="E251" i="43"/>
  <c r="E245" i="43"/>
  <c r="E242" i="43"/>
  <c r="E230" i="43"/>
  <c r="E227" i="43"/>
  <c r="E221" i="43"/>
  <c r="E218" i="43"/>
  <c r="E215" i="43"/>
  <c r="E212" i="43"/>
  <c r="E206" i="43"/>
  <c r="E203" i="43"/>
  <c r="E200" i="43"/>
  <c r="E194" i="43"/>
  <c r="E191" i="43"/>
  <c r="E188" i="43"/>
  <c r="E182" i="43"/>
  <c r="E179" i="43"/>
  <c r="E176" i="43"/>
  <c r="E170" i="43"/>
  <c r="E167" i="43"/>
  <c r="E164" i="43"/>
  <c r="E161" i="43"/>
  <c r="E155" i="43"/>
  <c r="E149" i="43"/>
  <c r="E146" i="43"/>
  <c r="E143" i="43"/>
  <c r="E140" i="43"/>
  <c r="E137" i="43"/>
  <c r="E128" i="43"/>
  <c r="E125" i="43"/>
  <c r="E86" i="43"/>
  <c r="E83" i="43"/>
  <c r="E80" i="43"/>
  <c r="E74" i="43"/>
  <c r="E71" i="43"/>
  <c r="E68" i="43"/>
  <c r="E62" i="43"/>
  <c r="E59" i="43"/>
  <c r="E56" i="43"/>
  <c r="E50" i="43"/>
  <c r="E47" i="43"/>
  <c r="E44" i="43"/>
  <c r="E38" i="43"/>
  <c r="E35" i="43"/>
  <c r="E32" i="43"/>
  <c r="E26" i="43"/>
  <c r="E23" i="43"/>
  <c r="E20" i="43"/>
  <c r="E14" i="43"/>
  <c r="E11" i="43"/>
  <c r="E8" i="43"/>
  <c r="I92" i="43" l="1"/>
  <c r="E104" i="43"/>
  <c r="I104" i="43" s="1"/>
  <c r="I101" i="43"/>
  <c r="G391" i="43"/>
  <c r="H391" i="43"/>
  <c r="G392" i="43"/>
  <c r="H392" i="43"/>
  <c r="H390" i="43"/>
  <c r="G390" i="43"/>
  <c r="F385" i="43"/>
  <c r="H385" i="43"/>
  <c r="H386" i="43"/>
  <c r="H384" i="43"/>
  <c r="F384" i="43"/>
  <c r="H376" i="43"/>
  <c r="E400" i="43"/>
  <c r="F400" i="43"/>
  <c r="G400" i="43"/>
  <c r="H400" i="43"/>
  <c r="F399" i="43"/>
  <c r="G399" i="43"/>
  <c r="E399" i="43"/>
  <c r="E356" i="43"/>
  <c r="I356" i="43" s="1"/>
  <c r="I355" i="43"/>
  <c r="I354" i="43"/>
  <c r="E401" i="43"/>
  <c r="E184" i="43"/>
  <c r="F184" i="43"/>
  <c r="G184" i="43"/>
  <c r="H184" i="43"/>
  <c r="F185" i="43"/>
  <c r="G185" i="43"/>
  <c r="H185" i="43"/>
  <c r="F183" i="43"/>
  <c r="G183" i="43"/>
  <c r="H183" i="43"/>
  <c r="E183" i="43"/>
  <c r="E151" i="43"/>
  <c r="F151" i="43"/>
  <c r="G151" i="43"/>
  <c r="H151" i="43"/>
  <c r="F152" i="43"/>
  <c r="G152" i="43"/>
  <c r="H152" i="43"/>
  <c r="F150" i="43"/>
  <c r="G150" i="43"/>
  <c r="H150" i="43"/>
  <c r="E150" i="43"/>
  <c r="I146" i="43"/>
  <c r="I145" i="43"/>
  <c r="I144" i="43"/>
  <c r="F133" i="43"/>
  <c r="G133" i="43"/>
  <c r="H133" i="43"/>
  <c r="F134" i="43"/>
  <c r="G134" i="43"/>
  <c r="H134" i="43"/>
  <c r="F132" i="43"/>
  <c r="G132" i="43"/>
  <c r="H132" i="43"/>
  <c r="F386" i="43" l="1"/>
  <c r="E344" i="43" l="1"/>
  <c r="I344" i="43" s="1"/>
  <c r="I343" i="43"/>
  <c r="I342" i="43"/>
  <c r="F409" i="43" l="1"/>
  <c r="G409" i="43"/>
  <c r="H409" i="43"/>
  <c r="G410" i="43"/>
  <c r="G408" i="43"/>
  <c r="H408" i="43"/>
  <c r="F408" i="43"/>
  <c r="G401" i="43" l="1"/>
  <c r="F401" i="43"/>
  <c r="I400" i="43"/>
  <c r="I399" i="43"/>
  <c r="H260" i="43"/>
  <c r="G260" i="43"/>
  <c r="F260" i="43"/>
  <c r="H259" i="43"/>
  <c r="G259" i="43"/>
  <c r="F259" i="43"/>
  <c r="E259" i="43"/>
  <c r="H258" i="43"/>
  <c r="G258" i="43"/>
  <c r="F258" i="43"/>
  <c r="E258" i="43"/>
  <c r="I257" i="43"/>
  <c r="I260" i="43" s="1"/>
  <c r="I256" i="43"/>
  <c r="I259" i="43" s="1"/>
  <c r="I255" i="43"/>
  <c r="I258" i="43" s="1"/>
  <c r="E253" i="43"/>
  <c r="F253" i="43"/>
  <c r="G253" i="43"/>
  <c r="H253" i="43"/>
  <c r="F254" i="43"/>
  <c r="G254" i="43"/>
  <c r="H254" i="43"/>
  <c r="F252" i="43"/>
  <c r="G252" i="43"/>
  <c r="H252" i="43"/>
  <c r="E252" i="43"/>
  <c r="H248" i="43"/>
  <c r="G248" i="43"/>
  <c r="F248" i="43"/>
  <c r="H247" i="43"/>
  <c r="G247" i="43"/>
  <c r="F247" i="43"/>
  <c r="E247" i="43"/>
  <c r="H246" i="43"/>
  <c r="G246" i="43"/>
  <c r="F246" i="43"/>
  <c r="E246" i="43"/>
  <c r="E232" i="43"/>
  <c r="F232" i="43"/>
  <c r="G232" i="43"/>
  <c r="H232" i="43"/>
  <c r="F233" i="43"/>
  <c r="G233" i="43"/>
  <c r="H233" i="43"/>
  <c r="F231" i="43"/>
  <c r="G231" i="43"/>
  <c r="H231" i="43"/>
  <c r="E231" i="43"/>
  <c r="I230" i="43"/>
  <c r="I229" i="43"/>
  <c r="I228" i="43"/>
  <c r="E223" i="43"/>
  <c r="F223" i="43"/>
  <c r="G223" i="43"/>
  <c r="H223" i="43"/>
  <c r="F224" i="43"/>
  <c r="G224" i="43"/>
  <c r="H224" i="43"/>
  <c r="F222" i="43"/>
  <c r="G222" i="43"/>
  <c r="H222" i="43"/>
  <c r="E222" i="43"/>
  <c r="I221" i="43"/>
  <c r="I220" i="43"/>
  <c r="I219" i="43"/>
  <c r="E208" i="43"/>
  <c r="H209" i="43"/>
  <c r="G209" i="43"/>
  <c r="F209" i="43"/>
  <c r="H208" i="43"/>
  <c r="G208" i="43"/>
  <c r="F208" i="43"/>
  <c r="H207" i="43"/>
  <c r="G207" i="43"/>
  <c r="F207" i="43"/>
  <c r="E207" i="43"/>
  <c r="I206" i="43"/>
  <c r="I205" i="43"/>
  <c r="I204" i="43"/>
  <c r="E196" i="43"/>
  <c r="F196" i="43"/>
  <c r="G196" i="43"/>
  <c r="H196" i="43"/>
  <c r="F197" i="43"/>
  <c r="G197" i="43"/>
  <c r="H197" i="43"/>
  <c r="F195" i="43"/>
  <c r="G195" i="43"/>
  <c r="H195" i="43"/>
  <c r="E195" i="43"/>
  <c r="I194" i="43"/>
  <c r="I193" i="43"/>
  <c r="I192" i="43"/>
  <c r="I182" i="43"/>
  <c r="I181" i="43"/>
  <c r="I180" i="43"/>
  <c r="E172" i="43"/>
  <c r="F172" i="43"/>
  <c r="G172" i="43"/>
  <c r="H172" i="43"/>
  <c r="F173" i="43"/>
  <c r="G173" i="43"/>
  <c r="H173" i="43"/>
  <c r="F171" i="43"/>
  <c r="G171" i="43"/>
  <c r="H171" i="43"/>
  <c r="E171" i="43"/>
  <c r="I170" i="43"/>
  <c r="I169" i="43"/>
  <c r="I168" i="43"/>
  <c r="E157" i="43"/>
  <c r="F157" i="43"/>
  <c r="G157" i="43"/>
  <c r="H157" i="43"/>
  <c r="F158" i="43"/>
  <c r="G158" i="43"/>
  <c r="H158" i="43"/>
  <c r="F156" i="43"/>
  <c r="G156" i="43"/>
  <c r="H156" i="43"/>
  <c r="E156" i="43"/>
  <c r="I155" i="43"/>
  <c r="I158" i="43" s="1"/>
  <c r="I154" i="43"/>
  <c r="I157" i="43" s="1"/>
  <c r="I153" i="43"/>
  <c r="I156" i="43" s="1"/>
  <c r="E130" i="43"/>
  <c r="E133" i="43" s="1"/>
  <c r="E129" i="43"/>
  <c r="E132" i="43" s="1"/>
  <c r="E235" i="43" l="1"/>
  <c r="F236" i="43"/>
  <c r="G234" i="43"/>
  <c r="E248" i="43"/>
  <c r="F234" i="43"/>
  <c r="H235" i="43"/>
  <c r="E234" i="43"/>
  <c r="H236" i="43"/>
  <c r="G235" i="43"/>
  <c r="H234" i="43"/>
  <c r="G236" i="43"/>
  <c r="F235" i="43"/>
  <c r="E262" i="43"/>
  <c r="I401" i="43"/>
  <c r="E261" i="43"/>
  <c r="E158" i="43"/>
  <c r="E260" i="43"/>
  <c r="G378" i="43"/>
  <c r="E378" i="43"/>
  <c r="G326" i="43"/>
  <c r="G325" i="43"/>
  <c r="G324" i="43"/>
  <c r="G308" i="43"/>
  <c r="G307" i="43"/>
  <c r="G306" i="43"/>
  <c r="E325" i="43"/>
  <c r="F325" i="43"/>
  <c r="H325" i="43"/>
  <c r="F326" i="43"/>
  <c r="H326" i="43"/>
  <c r="F324" i="43"/>
  <c r="H324" i="43"/>
  <c r="H360" i="43" s="1"/>
  <c r="H393" i="43" s="1"/>
  <c r="E324" i="43"/>
  <c r="E313" i="43"/>
  <c r="E314" i="43"/>
  <c r="E307" i="43"/>
  <c r="F307" i="43"/>
  <c r="F308" i="43"/>
  <c r="F306" i="43"/>
  <c r="F360" i="43" s="1"/>
  <c r="F393" i="43" s="1"/>
  <c r="E306" i="43"/>
  <c r="E305" i="43"/>
  <c r="E302" i="43"/>
  <c r="E299" i="43"/>
  <c r="E296" i="43"/>
  <c r="E292" i="43"/>
  <c r="E291" i="43"/>
  <c r="I291" i="43" s="1"/>
  <c r="E290" i="43"/>
  <c r="I290" i="43" s="1"/>
  <c r="I289" i="43"/>
  <c r="I288" i="43"/>
  <c r="E284" i="43"/>
  <c r="E281" i="43"/>
  <c r="E278" i="43"/>
  <c r="E274" i="43"/>
  <c r="E273" i="43"/>
  <c r="H262" i="43"/>
  <c r="H263" i="43"/>
  <c r="F263" i="43"/>
  <c r="G263" i="43"/>
  <c r="F262" i="43"/>
  <c r="G262" i="43"/>
  <c r="F261" i="43"/>
  <c r="G261" i="43"/>
  <c r="H261" i="43"/>
  <c r="I250" i="43"/>
  <c r="I253" i="43" s="1"/>
  <c r="I249" i="43"/>
  <c r="I252" i="43" s="1"/>
  <c r="I245" i="43"/>
  <c r="I244" i="43"/>
  <c r="I243" i="43"/>
  <c r="I215" i="43"/>
  <c r="I226" i="43"/>
  <c r="I232" i="43" s="1"/>
  <c r="I225" i="43"/>
  <c r="I231" i="43" s="1"/>
  <c r="I218" i="43"/>
  <c r="I217" i="43"/>
  <c r="I216" i="43"/>
  <c r="G360" i="43" l="1"/>
  <c r="G379" i="43"/>
  <c r="G384" i="43"/>
  <c r="E379" i="43"/>
  <c r="E380" i="43" s="1"/>
  <c r="F362" i="43"/>
  <c r="F395" i="43" s="1"/>
  <c r="G362" i="43"/>
  <c r="F361" i="43"/>
  <c r="F394" i="43" s="1"/>
  <c r="H362" i="43"/>
  <c r="H361" i="43"/>
  <c r="H394" i="43" s="1"/>
  <c r="G361" i="43"/>
  <c r="E152" i="43"/>
  <c r="I381" i="43"/>
  <c r="E173" i="43"/>
  <c r="I227" i="43"/>
  <c r="I233" i="43" s="1"/>
  <c r="E233" i="43"/>
  <c r="I251" i="43"/>
  <c r="I254" i="43" s="1"/>
  <c r="E254" i="43"/>
  <c r="E197" i="43"/>
  <c r="E209" i="43"/>
  <c r="E224" i="43"/>
  <c r="E131" i="43"/>
  <c r="E134" i="43" s="1"/>
  <c r="G238" i="43"/>
  <c r="G237" i="43"/>
  <c r="I379" i="43"/>
  <c r="I378" i="43"/>
  <c r="E308" i="43"/>
  <c r="E293" i="43"/>
  <c r="H237" i="43"/>
  <c r="H411" i="43" s="1"/>
  <c r="H238" i="43"/>
  <c r="H412" i="43" s="1"/>
  <c r="I292" i="43"/>
  <c r="F237" i="43"/>
  <c r="F411" i="43" s="1"/>
  <c r="F238" i="43"/>
  <c r="F412" i="43" s="1"/>
  <c r="E88" i="43"/>
  <c r="E87" i="43"/>
  <c r="E76" i="43"/>
  <c r="E75" i="43"/>
  <c r="E64" i="43"/>
  <c r="E63" i="43"/>
  <c r="G393" i="43" l="1"/>
  <c r="I384" i="43"/>
  <c r="G411" i="43"/>
  <c r="G380" i="43"/>
  <c r="G386" i="43" s="1"/>
  <c r="G395" i="43" s="1"/>
  <c r="G385" i="43"/>
  <c r="G394" i="43" s="1"/>
  <c r="G412" i="43" s="1"/>
  <c r="I293" i="43"/>
  <c r="E387" i="43"/>
  <c r="I387" i="43" s="1"/>
  <c r="I390" i="43" s="1"/>
  <c r="E263" i="43"/>
  <c r="G239" i="43"/>
  <c r="I382" i="43"/>
  <c r="I385" i="43" s="1"/>
  <c r="F239" i="43"/>
  <c r="E89" i="43"/>
  <c r="E77" i="43"/>
  <c r="E65" i="43"/>
  <c r="E52" i="43"/>
  <c r="E51" i="43"/>
  <c r="E16" i="43"/>
  <c r="E28" i="43"/>
  <c r="I28" i="43" s="1"/>
  <c r="E40" i="43"/>
  <c r="E39" i="43"/>
  <c r="I38" i="43"/>
  <c r="I37" i="43"/>
  <c r="I36" i="43"/>
  <c r="I35" i="43"/>
  <c r="I34" i="43"/>
  <c r="I33" i="43"/>
  <c r="I32" i="43"/>
  <c r="I31" i="43"/>
  <c r="I30" i="43"/>
  <c r="I26" i="43"/>
  <c r="I23" i="43"/>
  <c r="I20" i="43"/>
  <c r="E27" i="43"/>
  <c r="I27" i="43" s="1"/>
  <c r="I25" i="43"/>
  <c r="I24" i="43"/>
  <c r="I22" i="43"/>
  <c r="I21" i="43"/>
  <c r="I19" i="43"/>
  <c r="I18" i="43"/>
  <c r="E15" i="43"/>
  <c r="E120" i="43" l="1"/>
  <c r="E121" i="43"/>
  <c r="G413" i="43"/>
  <c r="I380" i="43"/>
  <c r="I383" i="43"/>
  <c r="E388" i="43"/>
  <c r="I40" i="43"/>
  <c r="I41" i="43"/>
  <c r="E53" i="43"/>
  <c r="I39" i="43"/>
  <c r="E17" i="43"/>
  <c r="E29" i="43"/>
  <c r="I29" i="43" s="1"/>
  <c r="E41" i="43"/>
  <c r="E122" i="43" l="1"/>
  <c r="I386" i="43"/>
  <c r="E389" i="43"/>
  <c r="I389" i="43" s="1"/>
  <c r="I392" i="43" s="1"/>
  <c r="I388" i="43"/>
  <c r="I391" i="43" s="1"/>
  <c r="I347" i="43"/>
  <c r="E338" i="43"/>
  <c r="I346" i="43"/>
  <c r="I345" i="43"/>
  <c r="I349" i="43"/>
  <c r="E350" i="43"/>
  <c r="I350" i="43" s="1"/>
  <c r="H410" i="43"/>
  <c r="F410" i="43"/>
  <c r="F413" i="43" s="1"/>
  <c r="H365" i="43"/>
  <c r="I348" i="43" l="1"/>
  <c r="I10" i="43" l="1"/>
  <c r="I406" i="43" l="1"/>
  <c r="E409" i="43" l="1"/>
  <c r="E408" i="43"/>
  <c r="I407" i="43"/>
  <c r="I405" i="43"/>
  <c r="I403" i="43"/>
  <c r="I409" i="43" s="1"/>
  <c r="I402" i="43"/>
  <c r="I371" i="43"/>
  <c r="I370" i="43"/>
  <c r="I369" i="43"/>
  <c r="H368" i="43"/>
  <c r="H377" i="43" s="1"/>
  <c r="H395" i="43" s="1"/>
  <c r="H413" i="43" s="1"/>
  <c r="I367" i="43"/>
  <c r="I366" i="43"/>
  <c r="I364" i="43"/>
  <c r="I363" i="43"/>
  <c r="I352" i="43"/>
  <c r="I340" i="43"/>
  <c r="E341" i="43"/>
  <c r="I338" i="43"/>
  <c r="I337" i="43"/>
  <c r="I336" i="43"/>
  <c r="I335" i="43"/>
  <c r="I334" i="43"/>
  <c r="I333" i="43"/>
  <c r="E332" i="43"/>
  <c r="I331" i="43"/>
  <c r="I330" i="43"/>
  <c r="I329" i="43"/>
  <c r="I328" i="43"/>
  <c r="I327" i="43"/>
  <c r="I323" i="43"/>
  <c r="I322" i="43"/>
  <c r="I321" i="43"/>
  <c r="I320" i="43"/>
  <c r="I319" i="43"/>
  <c r="I318" i="43"/>
  <c r="E317" i="43"/>
  <c r="I316" i="43"/>
  <c r="I315" i="43"/>
  <c r="E312" i="43"/>
  <c r="I312" i="43" s="1"/>
  <c r="I311" i="43"/>
  <c r="I310" i="43"/>
  <c r="I309" i="43"/>
  <c r="I305" i="43"/>
  <c r="I304" i="43"/>
  <c r="I303" i="43"/>
  <c r="I302" i="43"/>
  <c r="I301" i="43"/>
  <c r="I300" i="43"/>
  <c r="I299" i="43"/>
  <c r="I298" i="43"/>
  <c r="I297" i="43"/>
  <c r="I296" i="43"/>
  <c r="I295" i="43"/>
  <c r="I294" i="43"/>
  <c r="E286" i="43"/>
  <c r="E285" i="43"/>
  <c r="E360" i="43" s="1"/>
  <c r="E393" i="43" s="1"/>
  <c r="I284" i="43"/>
  <c r="I283" i="43"/>
  <c r="I282" i="43"/>
  <c r="I281" i="43"/>
  <c r="I280" i="43"/>
  <c r="I279" i="43"/>
  <c r="I278" i="43"/>
  <c r="I277" i="43"/>
  <c r="I276" i="43"/>
  <c r="I273" i="43"/>
  <c r="I271" i="43"/>
  <c r="I270" i="43"/>
  <c r="I269" i="43"/>
  <c r="I268" i="43"/>
  <c r="I267" i="43"/>
  <c r="I266" i="43"/>
  <c r="I265" i="43"/>
  <c r="I264" i="43"/>
  <c r="I242" i="43"/>
  <c r="I241" i="43"/>
  <c r="I240" i="43"/>
  <c r="I212" i="43"/>
  <c r="I224" i="43" s="1"/>
  <c r="I211" i="43"/>
  <c r="I223" i="43" s="1"/>
  <c r="I210" i="43"/>
  <c r="I222" i="43" s="1"/>
  <c r="I203" i="43"/>
  <c r="I202" i="43"/>
  <c r="I201" i="43"/>
  <c r="I200" i="43"/>
  <c r="I199" i="43"/>
  <c r="I198" i="43"/>
  <c r="I191" i="43"/>
  <c r="I190" i="43"/>
  <c r="I189" i="43"/>
  <c r="I188" i="43"/>
  <c r="I187" i="43"/>
  <c r="I186" i="43"/>
  <c r="E185" i="43"/>
  <c r="E236" i="43" s="1"/>
  <c r="I178" i="43"/>
  <c r="I177" i="43"/>
  <c r="I176" i="43"/>
  <c r="I175" i="43"/>
  <c r="I174" i="43"/>
  <c r="I167" i="43"/>
  <c r="I166" i="43"/>
  <c r="I165" i="43"/>
  <c r="I164" i="43"/>
  <c r="I163" i="43"/>
  <c r="I162" i="43"/>
  <c r="I161" i="43"/>
  <c r="I160" i="43"/>
  <c r="I159" i="43"/>
  <c r="I149" i="43"/>
  <c r="I148" i="43"/>
  <c r="I147" i="43"/>
  <c r="I143" i="43"/>
  <c r="I142" i="43"/>
  <c r="I141" i="43"/>
  <c r="I140" i="43"/>
  <c r="I139" i="43"/>
  <c r="I138" i="43"/>
  <c r="I137" i="43"/>
  <c r="I136" i="43"/>
  <c r="I135" i="43"/>
  <c r="I128" i="43"/>
  <c r="I127" i="43"/>
  <c r="I126" i="43"/>
  <c r="I125" i="43"/>
  <c r="I124" i="43"/>
  <c r="I123" i="43"/>
  <c r="I87" i="43"/>
  <c r="I86" i="43"/>
  <c r="I85" i="43"/>
  <c r="I84" i="43"/>
  <c r="I83" i="43"/>
  <c r="I82" i="43"/>
  <c r="I81" i="43"/>
  <c r="I80" i="43"/>
  <c r="I79" i="43"/>
  <c r="I78" i="43"/>
  <c r="I76" i="43"/>
  <c r="I75" i="43"/>
  <c r="I74" i="43"/>
  <c r="I73" i="43"/>
  <c r="I72" i="43"/>
  <c r="I71" i="43"/>
  <c r="I70" i="43"/>
  <c r="I69" i="43"/>
  <c r="I68" i="43"/>
  <c r="I67" i="43"/>
  <c r="I66" i="43"/>
  <c r="I64" i="43"/>
  <c r="I62" i="43"/>
  <c r="I61" i="43"/>
  <c r="I60" i="43"/>
  <c r="I59" i="43"/>
  <c r="I58" i="43"/>
  <c r="I57" i="43"/>
  <c r="I56" i="43"/>
  <c r="I55" i="43"/>
  <c r="I54" i="43"/>
  <c r="E238" i="43"/>
  <c r="E237" i="43"/>
  <c r="I52" i="43"/>
  <c r="I50" i="43"/>
  <c r="I49" i="43"/>
  <c r="I48" i="43"/>
  <c r="I47" i="43"/>
  <c r="I46" i="43"/>
  <c r="I45" i="43"/>
  <c r="I44" i="43"/>
  <c r="I43" i="43"/>
  <c r="I42" i="43"/>
  <c r="I16" i="43"/>
  <c r="I14" i="43"/>
  <c r="I13" i="43"/>
  <c r="I12" i="43"/>
  <c r="I11" i="43"/>
  <c r="I9" i="43"/>
  <c r="I8" i="43"/>
  <c r="I7" i="43"/>
  <c r="I6" i="43"/>
  <c r="I358" i="43" l="1"/>
  <c r="E361" i="43"/>
  <c r="E394" i="43" s="1"/>
  <c r="E412" i="43" s="1"/>
  <c r="E411" i="43"/>
  <c r="I150" i="43"/>
  <c r="I375" i="43"/>
  <c r="I376" i="43"/>
  <c r="I184" i="43"/>
  <c r="I151" i="43"/>
  <c r="I183" i="43"/>
  <c r="I286" i="43"/>
  <c r="I152" i="43"/>
  <c r="I408" i="43"/>
  <c r="I261" i="43"/>
  <c r="I246" i="43"/>
  <c r="I262" i="43"/>
  <c r="I247" i="43"/>
  <c r="I263" i="43"/>
  <c r="I248" i="43"/>
  <c r="I207" i="43"/>
  <c r="I208" i="43"/>
  <c r="I209" i="43"/>
  <c r="I196" i="43"/>
  <c r="I197" i="43"/>
  <c r="I195" i="43"/>
  <c r="I171" i="43"/>
  <c r="I172" i="43"/>
  <c r="I173" i="43"/>
  <c r="I129" i="43"/>
  <c r="I132" i="43" s="1"/>
  <c r="I130" i="43"/>
  <c r="I133" i="43" s="1"/>
  <c r="I131" i="43"/>
  <c r="I134" i="43" s="1"/>
  <c r="I238" i="43"/>
  <c r="I317" i="43"/>
  <c r="I326" i="43" s="1"/>
  <c r="E326" i="43"/>
  <c r="I324" i="43"/>
  <c r="I325" i="43"/>
  <c r="I272" i="43"/>
  <c r="E275" i="43"/>
  <c r="I179" i="43"/>
  <c r="I185" i="43" s="1"/>
  <c r="I237" i="43"/>
  <c r="E239" i="43"/>
  <c r="I332" i="43"/>
  <c r="I368" i="43"/>
  <c r="E287" i="43"/>
  <c r="I287" i="43" s="1"/>
  <c r="I306" i="43"/>
  <c r="I77" i="43"/>
  <c r="I17" i="43"/>
  <c r="I53" i="43"/>
  <c r="I65" i="43"/>
  <c r="I89" i="43"/>
  <c r="I285" i="43"/>
  <c r="I15" i="43"/>
  <c r="I51" i="43"/>
  <c r="I63" i="43"/>
  <c r="I88" i="43"/>
  <c r="I121" i="43" s="1"/>
  <c r="I274" i="43"/>
  <c r="I404" i="43"/>
  <c r="I410" i="43" s="1"/>
  <c r="I313" i="43"/>
  <c r="I314" i="43"/>
  <c r="I341" i="43"/>
  <c r="I365" i="43"/>
  <c r="E410" i="43"/>
  <c r="I308" i="43"/>
  <c r="I307" i="43"/>
  <c r="I339" i="43"/>
  <c r="I122" i="43" l="1"/>
  <c r="I120" i="43"/>
  <c r="I377" i="43"/>
  <c r="I275" i="43"/>
  <c r="I361" i="43"/>
  <c r="I394" i="43" s="1"/>
  <c r="I412" i="43" s="1"/>
  <c r="I234" i="43"/>
  <c r="I236" i="43"/>
  <c r="I235" i="43"/>
  <c r="I239" i="43"/>
  <c r="E353" i="43"/>
  <c r="E359" i="43" s="1"/>
  <c r="I351" i="43"/>
  <c r="I357" i="43" s="1"/>
  <c r="I360" i="43" l="1"/>
  <c r="I393" i="43" s="1"/>
  <c r="I411" i="43" s="1"/>
  <c r="I353" i="43"/>
  <c r="I359" i="43" s="1"/>
  <c r="E362" i="43" l="1"/>
  <c r="E395" i="43" s="1"/>
  <c r="E413" i="43" s="1"/>
  <c r="I362" i="43" l="1"/>
  <c r="I395" i="43" s="1"/>
  <c r="I413" i="43" s="1"/>
  <c r="D6" i="2" l="1"/>
  <c r="F6" i="2" l="1"/>
</calcChain>
</file>

<file path=xl/comments1.xml><?xml version="1.0" encoding="utf-8"?>
<comments xmlns="http://schemas.openxmlformats.org/spreadsheetml/2006/main">
  <authors>
    <author>Windows 사용자</author>
  </authors>
  <commentList>
    <comment ref="D50" authorId="0" shapeId="0">
      <text>
        <r>
          <rPr>
            <b/>
            <sz val="9"/>
            <color indexed="81"/>
            <rFont val="돋움"/>
            <family val="3"/>
            <charset val="129"/>
          </rPr>
          <t>사업비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합계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수식에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가족학교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사업비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누락</t>
        </r>
      </text>
    </comment>
  </commentList>
</comments>
</file>

<file path=xl/sharedStrings.xml><?xml version="1.0" encoding="utf-8"?>
<sst xmlns="http://schemas.openxmlformats.org/spreadsheetml/2006/main" count="2419" uniqueCount="722">
  <si>
    <t>기관 운영비</t>
  </si>
  <si>
    <t>지정후원금</t>
  </si>
  <si>
    <t>비지정후원금</t>
  </si>
  <si>
    <t>퇴직적립금</t>
  </si>
  <si>
    <t>자산취득비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</si>
  <si>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</si>
  <si>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</si>
  <si>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</si>
  <si>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</si>
  <si>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</si>
  <si>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</si>
  <si>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</si>
  <si>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산출내역</t>
  </si>
  <si>
    <t>금   액</t>
  </si>
  <si>
    <t>(단위:원)</t>
  </si>
  <si>
    <t>금    액</t>
  </si>
  <si>
    <t>업무추진비</t>
  </si>
  <si>
    <t>산출기초</t>
  </si>
  <si>
    <t>사업수입</t>
  </si>
  <si>
    <t>가족관계</t>
  </si>
  <si>
    <t>방문교육사업</t>
  </si>
  <si>
    <t>시설부담</t>
  </si>
  <si>
    <t>재산조성비</t>
  </si>
  <si>
    <t>이용자부담금</t>
  </si>
  <si>
    <t>가족과 함께하는 지역공동체</t>
  </si>
  <si>
    <t>프로그램 강사비 및 진행비</t>
  </si>
  <si>
    <t>급여</t>
  </si>
  <si>
    <t>여비</t>
  </si>
  <si>
    <t>시설비</t>
  </si>
  <si>
    <t>회의비</t>
  </si>
  <si>
    <t>퇴직금 및 퇴직적립</t>
  </si>
  <si>
    <t>사회보험부담비용</t>
  </si>
  <si>
    <t>산  출  내  역</t>
  </si>
  <si>
    <t>구      분</t>
  </si>
  <si>
    <t>( 단위 : 원)</t>
  </si>
  <si>
    <t>(단위 : 원)</t>
  </si>
  <si>
    <t>수용비및 수수료</t>
  </si>
  <si>
    <t>수용비 및 수수료</t>
  </si>
  <si>
    <t>전년도이월금(후원금)</t>
  </si>
  <si>
    <t>합 계</t>
  </si>
  <si>
    <t>항</t>
  </si>
  <si>
    <t>사업비</t>
  </si>
  <si>
    <t>소계</t>
  </si>
  <si>
    <t>잡수입</t>
  </si>
  <si>
    <t>목</t>
  </si>
  <si>
    <t>보조금</t>
  </si>
  <si>
    <t>이월금</t>
  </si>
  <si>
    <t>관</t>
  </si>
  <si>
    <t>사무비</t>
  </si>
  <si>
    <t>후원금</t>
  </si>
  <si>
    <t>계</t>
  </si>
  <si>
    <t>비 고</t>
  </si>
  <si>
    <t>결산</t>
  </si>
  <si>
    <t>금액</t>
  </si>
  <si>
    <t>예산</t>
  </si>
  <si>
    <t>후원자</t>
  </si>
  <si>
    <t>과목</t>
  </si>
  <si>
    <t>증감</t>
  </si>
  <si>
    <t>비고</t>
  </si>
  <si>
    <t>합계</t>
  </si>
  <si>
    <t>(A)</t>
  </si>
  <si>
    <t>(B)</t>
  </si>
  <si>
    <t>인건비</t>
  </si>
  <si>
    <t>구분</t>
  </si>
  <si>
    <t>세                    입</t>
  </si>
  <si>
    <t>세                    출</t>
  </si>
  <si>
    <t>가족과 함께하는 지역공동체사업</t>
  </si>
  <si>
    <t>가족관계사업</t>
  </si>
  <si>
    <t>합  계</t>
  </si>
  <si>
    <t>보조구분</t>
  </si>
  <si>
    <t>항    목</t>
  </si>
  <si>
    <t>내    역</t>
  </si>
  <si>
    <t>사용내역</t>
  </si>
  <si>
    <t>총    계</t>
  </si>
  <si>
    <t>사업종류</t>
  </si>
  <si>
    <t>보조내역</t>
  </si>
  <si>
    <t>사회보험료</t>
  </si>
  <si>
    <t>총  합  계</t>
  </si>
  <si>
    <t>후원금수입</t>
  </si>
  <si>
    <t>보조금수입</t>
  </si>
  <si>
    <t>공동육아나눔터</t>
  </si>
  <si>
    <t>내     역</t>
  </si>
  <si>
    <t>구  분</t>
  </si>
  <si>
    <t>보조기관</t>
  </si>
  <si>
    <t>항     목</t>
  </si>
  <si>
    <t>전년도이월금</t>
    <phoneticPr fontId="14" type="noConversion"/>
  </si>
  <si>
    <t>사례관리
사업비</t>
    <phoneticPr fontId="14" type="noConversion"/>
  </si>
  <si>
    <t>예산</t>
    <phoneticPr fontId="14" type="noConversion"/>
  </si>
  <si>
    <t>결산</t>
    <phoneticPr fontId="14" type="noConversion"/>
  </si>
  <si>
    <t>증감</t>
    <phoneticPr fontId="14" type="noConversion"/>
  </si>
  <si>
    <t>특성화사업</t>
    <phoneticPr fontId="14" type="noConversion"/>
  </si>
  <si>
    <t>언어발달
사업비</t>
    <phoneticPr fontId="14" type="noConversion"/>
  </si>
  <si>
    <t>방문사업</t>
    <phoneticPr fontId="14" type="noConversion"/>
  </si>
  <si>
    <t>한국어교육</t>
    <phoneticPr fontId="14" type="noConversion"/>
  </si>
  <si>
    <t>후원사업비</t>
    <phoneticPr fontId="14" type="noConversion"/>
  </si>
  <si>
    <t>잡지출</t>
    <phoneticPr fontId="14" type="noConversion"/>
  </si>
  <si>
    <t xml:space="preserve"> 잡지출</t>
    <phoneticPr fontId="14" type="noConversion"/>
  </si>
  <si>
    <t>이용자가입비</t>
    <phoneticPr fontId="14" type="noConversion"/>
  </si>
  <si>
    <t>국고보조금</t>
    <phoneticPr fontId="14" type="noConversion"/>
  </si>
  <si>
    <t>보조금수입</t>
    <phoneticPr fontId="14" type="noConversion"/>
  </si>
  <si>
    <t>외부지원금</t>
    <phoneticPr fontId="14" type="noConversion"/>
  </si>
  <si>
    <t>외부지원금</t>
    <phoneticPr fontId="14" type="noConversion"/>
  </si>
  <si>
    <t>기타보조금</t>
    <phoneticPr fontId="14" type="noConversion"/>
  </si>
  <si>
    <t>통합센터운영(건가)</t>
    <phoneticPr fontId="14" type="noConversion"/>
  </si>
  <si>
    <t>통합센터운영(다가)</t>
    <phoneticPr fontId="14" type="noConversion"/>
  </si>
  <si>
    <t>공동육아나눔터</t>
    <phoneticPr fontId="14" type="noConversion"/>
  </si>
  <si>
    <t>종사자수당(공육)</t>
    <phoneticPr fontId="14" type="noConversion"/>
  </si>
  <si>
    <t>꿈동이예비학교</t>
    <phoneticPr fontId="18" type="noConversion"/>
  </si>
  <si>
    <t>국고보조금</t>
    <phoneticPr fontId="14" type="noConversion"/>
  </si>
  <si>
    <t>강북구청</t>
    <phoneticPr fontId="14" type="noConversion"/>
  </si>
  <si>
    <t>강북구청</t>
    <phoneticPr fontId="14" type="noConversion"/>
  </si>
  <si>
    <t>여성가족부</t>
    <phoneticPr fontId="14" type="noConversion"/>
  </si>
  <si>
    <t>2018년 세 출 결 산 서</t>
    <phoneticPr fontId="14" type="noConversion"/>
  </si>
  <si>
    <t xml:space="preserve">강북구건강가정다문화가족지원센터 </t>
    <phoneticPr fontId="14" type="noConversion"/>
  </si>
  <si>
    <t>한부모
지원사업</t>
    <phoneticPr fontId="14" type="noConversion"/>
  </si>
  <si>
    <t>저소득가정
교육지원사업</t>
    <phoneticPr fontId="14" type="noConversion"/>
  </si>
  <si>
    <t>KSD나눔재단장학사업</t>
    <phoneticPr fontId="14" type="noConversion"/>
  </si>
  <si>
    <t>비지정후원금</t>
    <phoneticPr fontId="14" type="noConversion"/>
  </si>
  <si>
    <t>잡지출</t>
    <phoneticPr fontId="14" type="noConversion"/>
  </si>
  <si>
    <t>장난감도서관</t>
    <phoneticPr fontId="14" type="noConversion"/>
  </si>
  <si>
    <t>심리치료사업</t>
    <phoneticPr fontId="14" type="noConversion"/>
  </si>
  <si>
    <t>종사자수당
건가</t>
    <phoneticPr fontId="14" type="noConversion"/>
  </si>
  <si>
    <t>종사자수당
다가</t>
    <phoneticPr fontId="14" type="noConversion"/>
  </si>
  <si>
    <t>종사자수당
공육</t>
    <phoneticPr fontId="14" type="noConversion"/>
  </si>
  <si>
    <t>복지포인트</t>
    <phoneticPr fontId="14" type="noConversion"/>
  </si>
  <si>
    <t>서울시
가족상담특화</t>
    <phoneticPr fontId="14" type="noConversion"/>
  </si>
  <si>
    <t>서울시
다문화자조조임</t>
    <phoneticPr fontId="14" type="noConversion"/>
  </si>
  <si>
    <t>서울가족축제</t>
    <phoneticPr fontId="14" type="noConversion"/>
  </si>
  <si>
    <t>꿈동이운동회</t>
    <phoneticPr fontId="14" type="noConversion"/>
  </si>
  <si>
    <t>꿈동이예비학교</t>
    <phoneticPr fontId="14" type="noConversion"/>
  </si>
  <si>
    <t>사회보험부담비용</t>
    <phoneticPr fontId="14" type="noConversion"/>
  </si>
  <si>
    <t>여비</t>
    <phoneticPr fontId="14" type="noConversion"/>
  </si>
  <si>
    <t>홍보비</t>
    <phoneticPr fontId="14" type="noConversion"/>
  </si>
  <si>
    <t>홍보비</t>
    <phoneticPr fontId="14" type="noConversion"/>
  </si>
  <si>
    <t>수용비및수수료</t>
    <phoneticPr fontId="14" type="noConversion"/>
  </si>
  <si>
    <t>수용비 및 수수료</t>
    <phoneticPr fontId="14" type="noConversion"/>
  </si>
  <si>
    <t>공공요금</t>
    <phoneticPr fontId="14" type="noConversion"/>
  </si>
  <si>
    <t>수용비 및 수수료</t>
    <phoneticPr fontId="14" type="noConversion"/>
  </si>
  <si>
    <t>수용비 및 수수료</t>
    <phoneticPr fontId="14" type="noConversion"/>
  </si>
  <si>
    <t>공공요금</t>
    <phoneticPr fontId="14" type="noConversion"/>
  </si>
  <si>
    <t>기타운영비</t>
    <phoneticPr fontId="14" type="noConversion"/>
  </si>
  <si>
    <t>회의비</t>
    <phoneticPr fontId="14" type="noConversion"/>
  </si>
  <si>
    <t>시설비</t>
    <phoneticPr fontId="14" type="noConversion"/>
  </si>
  <si>
    <t>자산취득비</t>
    <phoneticPr fontId="14" type="noConversion"/>
  </si>
  <si>
    <t>가족생활</t>
    <phoneticPr fontId="14" type="noConversion"/>
  </si>
  <si>
    <t>나눔터운영</t>
    <phoneticPr fontId="14" type="noConversion"/>
  </si>
  <si>
    <t>품앗이활동지원</t>
    <phoneticPr fontId="14" type="noConversion"/>
  </si>
  <si>
    <t>장난감대여</t>
    <phoneticPr fontId="14" type="noConversion"/>
  </si>
  <si>
    <t>홍보비</t>
    <phoneticPr fontId="14" type="noConversion"/>
  </si>
  <si>
    <t>방문교육</t>
    <phoneticPr fontId="14" type="noConversion"/>
  </si>
  <si>
    <t>공동육아나눔터</t>
    <phoneticPr fontId="14" type="noConversion"/>
  </si>
  <si>
    <t>이용자가입비</t>
    <phoneticPr fontId="14" type="noConversion"/>
  </si>
  <si>
    <t>본인부담금</t>
    <phoneticPr fontId="14" type="noConversion"/>
  </si>
  <si>
    <t>재산조성비</t>
    <phoneticPr fontId="14" type="noConversion"/>
  </si>
  <si>
    <t>사업비</t>
    <phoneticPr fontId="14" type="noConversion"/>
  </si>
  <si>
    <t xml:space="preserve">이월금 </t>
    <phoneticPr fontId="14" type="noConversion"/>
  </si>
  <si>
    <t>예비비및
 기타</t>
    <phoneticPr fontId="14" type="noConversion"/>
  </si>
  <si>
    <t>외부지원금</t>
    <phoneticPr fontId="14" type="noConversion"/>
  </si>
  <si>
    <t>KT&amp;G가족캠프</t>
    <phoneticPr fontId="14" type="noConversion"/>
  </si>
  <si>
    <t>통합센터 건가</t>
    <phoneticPr fontId="14" type="noConversion"/>
  </si>
  <si>
    <t>통합센터 건가</t>
    <phoneticPr fontId="14" type="noConversion"/>
  </si>
  <si>
    <t>통합센터 추가</t>
    <phoneticPr fontId="14" type="noConversion"/>
  </si>
  <si>
    <t>통합센터 다가</t>
    <phoneticPr fontId="14" type="noConversion"/>
  </si>
  <si>
    <t>공동육아나눔터</t>
    <phoneticPr fontId="14" type="noConversion"/>
  </si>
  <si>
    <t>사례관리</t>
    <phoneticPr fontId="14" type="noConversion"/>
  </si>
  <si>
    <t>기타보조금</t>
    <phoneticPr fontId="14" type="noConversion"/>
  </si>
  <si>
    <t>서울시다문화
특화사업</t>
    <phoneticPr fontId="14" type="noConversion"/>
  </si>
  <si>
    <t>기타운영비</t>
    <phoneticPr fontId="14" type="noConversion"/>
  </si>
  <si>
    <t>서울한부모축제</t>
    <phoneticPr fontId="14" type="noConversion"/>
  </si>
  <si>
    <t>통합센터 건가
인건비</t>
    <phoneticPr fontId="14" type="noConversion"/>
  </si>
  <si>
    <t>통합센터 다가
인건비</t>
    <phoneticPr fontId="14" type="noConversion"/>
  </si>
  <si>
    <t>통합서비스 추가
인건비</t>
    <phoneticPr fontId="14" type="noConversion"/>
  </si>
  <si>
    <t>공동육아나눔터
인건비</t>
    <phoneticPr fontId="14" type="noConversion"/>
  </si>
  <si>
    <t>통번역 인건비</t>
    <phoneticPr fontId="14" type="noConversion"/>
  </si>
  <si>
    <t>언어발달 인건비</t>
    <phoneticPr fontId="14" type="noConversion"/>
  </si>
  <si>
    <t>사례관리 인건비</t>
    <phoneticPr fontId="14" type="noConversion"/>
  </si>
  <si>
    <t>통합센터 건가 
업무추진비</t>
    <phoneticPr fontId="14" type="noConversion"/>
  </si>
  <si>
    <t>통합센터 건가
운영비</t>
    <phoneticPr fontId="14" type="noConversion"/>
  </si>
  <si>
    <t>통합센터 추가
운영비</t>
    <phoneticPr fontId="14" type="noConversion"/>
  </si>
  <si>
    <t>공동육아나눔터
운영비</t>
    <phoneticPr fontId="14" type="noConversion"/>
  </si>
  <si>
    <t>사례관리 운영비</t>
    <phoneticPr fontId="14" type="noConversion"/>
  </si>
  <si>
    <t>언어발달 운영비</t>
    <phoneticPr fontId="14" type="noConversion"/>
  </si>
  <si>
    <t>통번역 운영비</t>
    <phoneticPr fontId="14" type="noConversion"/>
  </si>
  <si>
    <t>방문교육 운영비</t>
    <phoneticPr fontId="14" type="noConversion"/>
  </si>
  <si>
    <t>한국어교육 운영비</t>
    <phoneticPr fontId="14" type="noConversion"/>
  </si>
  <si>
    <t>업무추진비 합계</t>
    <phoneticPr fontId="14" type="noConversion"/>
  </si>
  <si>
    <t>인건비 합계</t>
    <phoneticPr fontId="14" type="noConversion"/>
  </si>
  <si>
    <t>운영비</t>
    <phoneticPr fontId="14" type="noConversion"/>
  </si>
  <si>
    <t>가족학교인건비</t>
    <phoneticPr fontId="14" type="noConversion"/>
  </si>
  <si>
    <t>제수당</t>
    <phoneticPr fontId="14" type="noConversion"/>
  </si>
  <si>
    <t>가족학교사업비</t>
    <phoneticPr fontId="14" type="noConversion"/>
  </si>
  <si>
    <t>종사자수당</t>
    <phoneticPr fontId="14" type="noConversion"/>
  </si>
  <si>
    <t>제수당</t>
    <phoneticPr fontId="14" type="noConversion"/>
  </si>
  <si>
    <t>시설 수리 및 수선비</t>
    <phoneticPr fontId="14" type="noConversion"/>
  </si>
  <si>
    <t>기관운영비 및 회의비</t>
    <phoneticPr fontId="14" type="noConversion"/>
  </si>
  <si>
    <t>직원 교통비 및 출장비</t>
    <phoneticPr fontId="14" type="noConversion"/>
  </si>
  <si>
    <t>수용비및수수료</t>
    <phoneticPr fontId="14" type="noConversion"/>
  </si>
  <si>
    <t>공공요금</t>
    <phoneticPr fontId="14" type="noConversion"/>
  </si>
  <si>
    <t>화재보험 및 영업배상보험 등</t>
    <phoneticPr fontId="14" type="noConversion"/>
  </si>
  <si>
    <t>차기이월금</t>
    <phoneticPr fontId="14" type="noConversion"/>
  </si>
  <si>
    <t>차기이월금
(후원금)</t>
    <phoneticPr fontId="14" type="noConversion"/>
  </si>
  <si>
    <t>수령일</t>
    <phoneticPr fontId="14" type="noConversion"/>
  </si>
  <si>
    <t>합계</t>
    <phoneticPr fontId="14" type="noConversion"/>
  </si>
  <si>
    <t>1분기보조금</t>
    <phoneticPr fontId="14" type="noConversion"/>
  </si>
  <si>
    <t>2분기보조금</t>
    <phoneticPr fontId="14" type="noConversion"/>
  </si>
  <si>
    <t>3분기보조금</t>
  </si>
  <si>
    <t>4분기보조금</t>
  </si>
  <si>
    <t>증감</t>
    <phoneticPr fontId="14" type="noConversion"/>
  </si>
  <si>
    <t>잡수입</t>
    <phoneticPr fontId="14" type="noConversion"/>
  </si>
  <si>
    <t>다가</t>
    <phoneticPr fontId="14" type="noConversion"/>
  </si>
  <si>
    <t>사업구분</t>
    <phoneticPr fontId="14" type="noConversion"/>
  </si>
  <si>
    <t>건가</t>
    <phoneticPr fontId="14" type="noConversion"/>
  </si>
  <si>
    <t>시설비</t>
    <phoneticPr fontId="14" type="noConversion"/>
  </si>
  <si>
    <t>차기이월금</t>
    <phoneticPr fontId="14" type="noConversion"/>
  </si>
  <si>
    <t>시도보조금</t>
    <phoneticPr fontId="14" type="noConversion"/>
  </si>
  <si>
    <t>과년도수입</t>
    <phoneticPr fontId="14" type="noConversion"/>
  </si>
  <si>
    <t>시설장비유지비</t>
    <phoneticPr fontId="14" type="noConversion"/>
  </si>
  <si>
    <t>통합</t>
    <phoneticPr fontId="14" type="noConversion"/>
  </si>
  <si>
    <t>통합</t>
    <phoneticPr fontId="14" type="noConversion"/>
  </si>
  <si>
    <t>통합</t>
    <phoneticPr fontId="14" type="noConversion"/>
  </si>
  <si>
    <t>통합</t>
    <phoneticPr fontId="14" type="noConversion"/>
  </si>
  <si>
    <t>시군구보조금</t>
    <phoneticPr fontId="14" type="noConversion"/>
  </si>
  <si>
    <t>다가</t>
    <phoneticPr fontId="14" type="noConversion"/>
  </si>
  <si>
    <t>다가</t>
    <phoneticPr fontId="14" type="noConversion"/>
  </si>
  <si>
    <t>통합센터사업</t>
    <phoneticPr fontId="14" type="noConversion"/>
  </si>
  <si>
    <t>가족생활사업</t>
    <phoneticPr fontId="14" type="noConversion"/>
  </si>
  <si>
    <t>서울시가족학교사업</t>
    <phoneticPr fontId="14" type="noConversion"/>
  </si>
  <si>
    <t>서울시자조모임</t>
    <phoneticPr fontId="18" type="noConversion"/>
  </si>
  <si>
    <t>사업비</t>
    <phoneticPr fontId="14" type="noConversion"/>
  </si>
  <si>
    <t>꿈동이예비학교사업</t>
    <phoneticPr fontId="18" type="noConversion"/>
  </si>
  <si>
    <t>가족학교사업</t>
    <phoneticPr fontId="14" type="noConversion"/>
  </si>
  <si>
    <t xml:space="preserve">각종 월 점검 수수료, 사무용품 및 소모품 구입 등 </t>
    <phoneticPr fontId="14" type="noConversion"/>
  </si>
  <si>
    <t>운영비</t>
    <phoneticPr fontId="14" type="noConversion"/>
  </si>
  <si>
    <t>업무추진비</t>
    <phoneticPr fontId="14" type="noConversion"/>
  </si>
  <si>
    <t>No.</t>
  </si>
  <si>
    <t>연월일</t>
  </si>
  <si>
    <t>후원금종류</t>
  </si>
  <si>
    <t>후원자구분</t>
  </si>
  <si>
    <t>모금자기관여부</t>
  </si>
  <si>
    <t>기부금단체여부</t>
  </si>
  <si>
    <t>내역</t>
  </si>
  <si>
    <t>표준계정명</t>
  </si>
  <si>
    <t>영수증발행여부</t>
  </si>
  <si>
    <t>사용일자</t>
  </si>
  <si>
    <t>품명</t>
  </si>
  <si>
    <t>수량</t>
  </si>
  <si>
    <t>단가</t>
  </si>
  <si>
    <t>단위</t>
  </si>
  <si>
    <t>사용처</t>
  </si>
  <si>
    <t>수입일자</t>
  </si>
  <si>
    <t>기관운영비</t>
  </si>
  <si>
    <t>사회보험부담금</t>
  </si>
  <si>
    <t>퇴직금 및 퇴직적립금</t>
  </si>
  <si>
    <t>(A-B)</t>
    <phoneticPr fontId="14" type="noConversion"/>
  </si>
  <si>
    <t>합계</t>
    <phoneticPr fontId="14" type="noConversion"/>
  </si>
  <si>
    <t>합계</t>
    <phoneticPr fontId="14" type="noConversion"/>
  </si>
  <si>
    <t>보조금합계</t>
    <phoneticPr fontId="14" type="noConversion"/>
  </si>
  <si>
    <t>외부지원금 합계</t>
    <phoneticPr fontId="14" type="noConversion"/>
  </si>
  <si>
    <t>사업수입 합계</t>
    <phoneticPr fontId="14" type="noConversion"/>
  </si>
  <si>
    <t>사업비 합계</t>
    <phoneticPr fontId="14" type="noConversion"/>
  </si>
  <si>
    <t>소 계</t>
    <phoneticPr fontId="14" type="noConversion"/>
  </si>
  <si>
    <t>기타비용 합계</t>
    <phoneticPr fontId="14" type="noConversion"/>
  </si>
  <si>
    <t>사업수입</t>
    <phoneticPr fontId="14" type="noConversion"/>
  </si>
  <si>
    <t>과년도 수입</t>
    <phoneticPr fontId="14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</si>
  <si>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</si>
  <si>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</si>
  <si>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</si>
  <si>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외부지원금</t>
    <phoneticPr fontId="14" type="noConversion"/>
  </si>
  <si>
    <t>잡수입</t>
    <phoneticPr fontId="14" type="noConversion"/>
  </si>
  <si>
    <t>이월금</t>
    <phoneticPr fontId="14" type="noConversion"/>
  </si>
  <si>
    <t>후원금이월금</t>
    <phoneticPr fontId="14" type="noConversion"/>
  </si>
  <si>
    <t>후원금 수입명세서</t>
    <phoneticPr fontId="14" type="noConversion"/>
  </si>
  <si>
    <t>후원금 사용명세서</t>
    <phoneticPr fontId="14" type="noConversion"/>
  </si>
  <si>
    <t>후원금품 수입명세서</t>
    <phoneticPr fontId="14" type="noConversion"/>
  </si>
  <si>
    <t>합계</t>
    <phoneticPr fontId="14" type="noConversion"/>
  </si>
  <si>
    <t>반환금</t>
    <phoneticPr fontId="14" type="noConversion"/>
  </si>
  <si>
    <t>잡지출</t>
    <phoneticPr fontId="14" type="noConversion"/>
  </si>
  <si>
    <t>지역공동체사업</t>
    <phoneticPr fontId="14" type="noConversion"/>
  </si>
  <si>
    <t>가족생활사업</t>
    <phoneticPr fontId="14" type="noConversion"/>
  </si>
  <si>
    <t>가족돌봄사업</t>
    <phoneticPr fontId="14" type="noConversion"/>
  </si>
  <si>
    <t>가족관계사업</t>
    <phoneticPr fontId="14" type="noConversion"/>
  </si>
  <si>
    <t>시설장비유지비</t>
    <phoneticPr fontId="14" type="noConversion"/>
  </si>
  <si>
    <t>자산취득비</t>
    <phoneticPr fontId="14" type="noConversion"/>
  </si>
  <si>
    <t>수당</t>
    <phoneticPr fontId="14" type="noConversion"/>
  </si>
  <si>
    <t>외부지원금</t>
    <phoneticPr fontId="14" type="noConversion"/>
  </si>
  <si>
    <t>차량비</t>
    <phoneticPr fontId="14" type="noConversion"/>
  </si>
  <si>
    <t>공동육아나눔터사업비</t>
    <phoneticPr fontId="14" type="noConversion"/>
  </si>
  <si>
    <t>공동육아나눔터운영사업비</t>
    <phoneticPr fontId="14" type="noConversion"/>
  </si>
  <si>
    <t>심리치료실운영사업비</t>
    <phoneticPr fontId="14" type="noConversion"/>
  </si>
  <si>
    <t>장난감도서관운영사업비</t>
    <phoneticPr fontId="14" type="noConversion"/>
  </si>
  <si>
    <t>다가</t>
    <phoneticPr fontId="14" type="noConversion"/>
  </si>
  <si>
    <t>다가특성화사업</t>
    <phoneticPr fontId="14" type="noConversion"/>
  </si>
  <si>
    <t>2분기 보조금</t>
    <phoneticPr fontId="14" type="noConversion"/>
  </si>
  <si>
    <t>3분기 보조금</t>
    <phoneticPr fontId="14" type="noConversion"/>
  </si>
  <si>
    <t>4분기 보조금</t>
    <phoneticPr fontId="14" type="noConversion"/>
  </si>
  <si>
    <t>1차 보조금</t>
    <phoneticPr fontId="14" type="noConversion"/>
  </si>
  <si>
    <t>다가특성화사업</t>
    <phoneticPr fontId="14" type="noConversion"/>
  </si>
  <si>
    <t>장난감도서관운영</t>
    <phoneticPr fontId="14" type="noConversion"/>
  </si>
  <si>
    <t>사업비</t>
    <phoneticPr fontId="14" type="noConversion"/>
  </si>
  <si>
    <t>사업비</t>
    <phoneticPr fontId="14" type="noConversion"/>
  </si>
  <si>
    <t>구분</t>
    <phoneticPr fontId="14" type="noConversion"/>
  </si>
  <si>
    <t>사용일자</t>
    <phoneticPr fontId="14" type="noConversion"/>
  </si>
  <si>
    <t>사용내용</t>
    <phoneticPr fontId="14" type="noConversion"/>
  </si>
  <si>
    <t>후원품 종류</t>
    <phoneticPr fontId="14" type="noConversion"/>
  </si>
  <si>
    <t>종류</t>
    <phoneticPr fontId="14" type="noConversion"/>
  </si>
  <si>
    <t>1. 후원금품 수입명세서</t>
    <phoneticPr fontId="14" type="noConversion"/>
  </si>
  <si>
    <t>1. 후원금품 사용명세서</t>
    <phoneticPr fontId="14" type="noConversion"/>
  </si>
  <si>
    <t>가족학교운영사업비</t>
    <phoneticPr fontId="14" type="noConversion"/>
  </si>
  <si>
    <t>공동육아나눔터사업</t>
    <phoneticPr fontId="14" type="noConversion"/>
  </si>
  <si>
    <t>후원금품 사용명세서</t>
    <phoneticPr fontId="14" type="noConversion"/>
  </si>
  <si>
    <t>강북구가족센터</t>
    <phoneticPr fontId="14" type="noConversion"/>
  </si>
  <si>
    <t>국고보조금</t>
    <phoneticPr fontId="14" type="noConversion"/>
  </si>
  <si>
    <t>다가</t>
    <phoneticPr fontId="14" type="noConversion"/>
  </si>
  <si>
    <t>다가특성화사업</t>
    <phoneticPr fontId="14" type="noConversion"/>
  </si>
  <si>
    <t>3분기보조금</t>
    <phoneticPr fontId="14" type="noConversion"/>
  </si>
  <si>
    <t>4분기보조금</t>
    <phoneticPr fontId="14" type="noConversion"/>
  </si>
  <si>
    <t>국고보조금</t>
    <phoneticPr fontId="14" type="noConversion"/>
  </si>
  <si>
    <t>다가</t>
    <phoneticPr fontId="14" type="noConversion"/>
  </si>
  <si>
    <t>결혼이민자역량강화지원</t>
    <phoneticPr fontId="14" type="noConversion"/>
  </si>
  <si>
    <t>결혼이민자역량강화지원</t>
    <phoneticPr fontId="14" type="noConversion"/>
  </si>
  <si>
    <t>결혼이민자역량강화지원</t>
    <phoneticPr fontId="14" type="noConversion"/>
  </si>
  <si>
    <t>2분기보조금</t>
    <phoneticPr fontId="14" type="noConversion"/>
  </si>
  <si>
    <t>1분기 보조금</t>
    <phoneticPr fontId="14" type="noConversion"/>
  </si>
  <si>
    <t>시군구보조금</t>
    <phoneticPr fontId="14" type="noConversion"/>
  </si>
  <si>
    <t>건가</t>
    <phoneticPr fontId="14" type="noConversion"/>
  </si>
  <si>
    <t>심리치료실운영</t>
    <phoneticPr fontId="14" type="noConversion"/>
  </si>
  <si>
    <t>심리치료실운영</t>
    <phoneticPr fontId="14" type="noConversion"/>
  </si>
  <si>
    <t>심리치료실운영</t>
    <phoneticPr fontId="14" type="noConversion"/>
  </si>
  <si>
    <t>장난감도서관운영</t>
    <phoneticPr fontId="14" type="noConversion"/>
  </si>
  <si>
    <t>강북구청</t>
    <phoneticPr fontId="14" type="noConversion"/>
  </si>
  <si>
    <t>강북구청</t>
    <phoneticPr fontId="14" type="noConversion"/>
  </si>
  <si>
    <t>건가</t>
    <phoneticPr fontId="14" type="noConversion"/>
  </si>
  <si>
    <t>건가</t>
    <phoneticPr fontId="14" type="noConversion"/>
  </si>
  <si>
    <t>2분기 보조금</t>
    <phoneticPr fontId="14" type="noConversion"/>
  </si>
  <si>
    <t>4분기 보조금</t>
    <phoneticPr fontId="14" type="noConversion"/>
  </si>
  <si>
    <t>3분기 보조금</t>
    <phoneticPr fontId="14" type="noConversion"/>
  </si>
  <si>
    <t>강북구청</t>
    <phoneticPr fontId="14" type="noConversion"/>
  </si>
  <si>
    <t>종사자수당(공육)</t>
    <phoneticPr fontId="14" type="noConversion"/>
  </si>
  <si>
    <t>인건비</t>
    <phoneticPr fontId="14" type="noConversion"/>
  </si>
  <si>
    <t>사무비</t>
    <phoneticPr fontId="14" type="noConversion"/>
  </si>
  <si>
    <t>결혼이민자역량강화지원사업</t>
    <phoneticPr fontId="14" type="noConversion"/>
  </si>
  <si>
    <t>소 계</t>
    <phoneticPr fontId="14" type="noConversion"/>
  </si>
  <si>
    <t>프로그램 강사비 및 진행비</t>
    <phoneticPr fontId="14" type="noConversion"/>
  </si>
  <si>
    <t>프로그램 강사비 및 진행비</t>
    <phoneticPr fontId="14" type="noConversion"/>
  </si>
  <si>
    <t>전화요금, 우편요금, 전기요금, 상하수도요금, 오물비 등</t>
    <phoneticPr fontId="14" type="noConversion"/>
  </si>
  <si>
    <t>차량유류대, 차량정비유지비, 차량소모품비 등</t>
    <phoneticPr fontId="14" type="noConversion"/>
  </si>
  <si>
    <t>업무추진비</t>
    <phoneticPr fontId="14" type="noConversion"/>
  </si>
  <si>
    <t>시설비</t>
    <phoneticPr fontId="14" type="noConversion"/>
  </si>
  <si>
    <t>재산조성비</t>
    <phoneticPr fontId="14" type="noConversion"/>
  </si>
  <si>
    <t>운영비</t>
    <phoneticPr fontId="14" type="noConversion"/>
  </si>
  <si>
    <t>운영비 합계</t>
    <phoneticPr fontId="14" type="noConversion"/>
  </si>
  <si>
    <t>업무추진비 합계</t>
    <phoneticPr fontId="14" type="noConversion"/>
  </si>
  <si>
    <t>인건비 합계</t>
    <phoneticPr fontId="14" type="noConversion"/>
  </si>
  <si>
    <t>시설비 합계</t>
    <phoneticPr fontId="14" type="noConversion"/>
  </si>
  <si>
    <t>통합센터운영 사업</t>
    <phoneticPr fontId="14" type="noConversion"/>
  </si>
  <si>
    <t>통합센터운영 사업 합계</t>
    <phoneticPr fontId="14" type="noConversion"/>
  </si>
  <si>
    <t>다문화특성화 사업</t>
    <phoneticPr fontId="14" type="noConversion"/>
  </si>
  <si>
    <t>다문화특성화 사업 합계</t>
    <phoneticPr fontId="14" type="noConversion"/>
  </si>
  <si>
    <t>공동육아나눔터 사업</t>
    <phoneticPr fontId="14" type="noConversion"/>
  </si>
  <si>
    <t>공동육아나눔터 사업 합계</t>
    <phoneticPr fontId="14" type="noConversion"/>
  </si>
  <si>
    <t>가족학교 사업</t>
    <phoneticPr fontId="14" type="noConversion"/>
  </si>
  <si>
    <t>가족학교 사업 합계</t>
    <phoneticPr fontId="14" type="noConversion"/>
  </si>
  <si>
    <t>반환금</t>
    <phoneticPr fontId="14" type="noConversion"/>
  </si>
  <si>
    <t>반환금</t>
    <phoneticPr fontId="14" type="noConversion"/>
  </si>
  <si>
    <t>서울연합직무향상</t>
    <phoneticPr fontId="14" type="noConversion"/>
  </si>
  <si>
    <t>직무향상사업</t>
    <phoneticPr fontId="14" type="noConversion"/>
  </si>
  <si>
    <t>시군구보조금</t>
    <phoneticPr fontId="14" type="noConversion"/>
  </si>
  <si>
    <t>시군구보조금</t>
    <phoneticPr fontId="14" type="noConversion"/>
  </si>
  <si>
    <t>사업비</t>
    <phoneticPr fontId="14" type="noConversion"/>
  </si>
  <si>
    <t>잡지출</t>
    <phoneticPr fontId="14" type="noConversion"/>
  </si>
  <si>
    <t>차기이월금</t>
    <phoneticPr fontId="14" type="noConversion"/>
  </si>
  <si>
    <t>강북구가족센터</t>
    <phoneticPr fontId="14" type="noConversion"/>
  </si>
  <si>
    <t>(A-B)</t>
    <phoneticPr fontId="14" type="noConversion"/>
  </si>
  <si>
    <t>서울시자조모임사업</t>
    <phoneticPr fontId="14" type="noConversion"/>
  </si>
  <si>
    <t>강북구가족센터</t>
    <phoneticPr fontId="14" type="noConversion"/>
  </si>
  <si>
    <t>재산조성비 합계</t>
    <phoneticPr fontId="14" type="noConversion"/>
  </si>
  <si>
    <t>사무비 합계</t>
    <phoneticPr fontId="14" type="noConversion"/>
  </si>
  <si>
    <t>사업비 합계</t>
    <phoneticPr fontId="14" type="noConversion"/>
  </si>
  <si>
    <t>반환금 합계</t>
    <phoneticPr fontId="14" type="noConversion"/>
  </si>
  <si>
    <t>잡지출</t>
    <phoneticPr fontId="14" type="noConversion"/>
  </si>
  <si>
    <t>잡지출 합계</t>
    <phoneticPr fontId="14" type="noConversion"/>
  </si>
  <si>
    <t>잡지출</t>
    <phoneticPr fontId="14" type="noConversion"/>
  </si>
  <si>
    <t>차기이월금</t>
    <phoneticPr fontId="14" type="noConversion"/>
  </si>
  <si>
    <t>차기이월금 합계</t>
    <phoneticPr fontId="14" type="noConversion"/>
  </si>
  <si>
    <t>차기이월금</t>
    <phoneticPr fontId="14" type="noConversion"/>
  </si>
  <si>
    <t>비지정후원금</t>
    <phoneticPr fontId="14" type="noConversion"/>
  </si>
  <si>
    <t>N</t>
    <phoneticPr fontId="14" type="noConversion"/>
  </si>
  <si>
    <t>지역사회 후원금품</t>
    <phoneticPr fontId="14" type="noConversion"/>
  </si>
  <si>
    <t>결산이자 수입</t>
    <phoneticPr fontId="14" type="noConversion"/>
  </si>
  <si>
    <t>결산이자 수입</t>
    <phoneticPr fontId="14" type="noConversion"/>
  </si>
  <si>
    <t>결산이자 수입</t>
    <phoneticPr fontId="14" type="noConversion"/>
  </si>
  <si>
    <t>전년도이월금</t>
    <phoneticPr fontId="14" type="noConversion"/>
  </si>
  <si>
    <t>비지정후원금</t>
    <phoneticPr fontId="14" type="noConversion"/>
  </si>
  <si>
    <t>지역사회 후원금품</t>
    <phoneticPr fontId="14" type="noConversion"/>
  </si>
  <si>
    <t>N</t>
    <phoneticPr fontId="14" type="noConversion"/>
  </si>
  <si>
    <t>생필품</t>
    <phoneticPr fontId="14" type="noConversion"/>
  </si>
  <si>
    <t>생필품</t>
    <phoneticPr fontId="14" type="noConversion"/>
  </si>
  <si>
    <t>2분기 보조금</t>
    <phoneticPr fontId="14" type="noConversion"/>
  </si>
  <si>
    <t>3분기 보조금</t>
    <phoneticPr fontId="14" type="noConversion"/>
  </si>
  <si>
    <t>2022년 세 입 결 산 서</t>
    <phoneticPr fontId="14" type="noConversion"/>
  </si>
  <si>
    <t>2022년 정부보조금 명세서</t>
    <phoneticPr fontId="14" type="noConversion"/>
  </si>
  <si>
    <t>시군구보조금</t>
    <phoneticPr fontId="14" type="noConversion"/>
  </si>
  <si>
    <t>시도보조금</t>
    <phoneticPr fontId="14" type="noConversion"/>
  </si>
  <si>
    <t>2022.01.25.</t>
    <phoneticPr fontId="14" type="noConversion"/>
  </si>
  <si>
    <t>2022.04.25.</t>
    <phoneticPr fontId="14" type="noConversion"/>
  </si>
  <si>
    <t>2022.07.25.</t>
    <phoneticPr fontId="14" type="noConversion"/>
  </si>
  <si>
    <t>2022.10.26.</t>
    <phoneticPr fontId="14" type="noConversion"/>
  </si>
  <si>
    <t>4분기 보조금
(1차)</t>
    <phoneticPr fontId="14" type="noConversion"/>
  </si>
  <si>
    <t>2022.12.21.</t>
    <phoneticPr fontId="14" type="noConversion"/>
  </si>
  <si>
    <t>4분기 보조금
(2차)</t>
    <phoneticPr fontId="14" type="noConversion"/>
  </si>
  <si>
    <t>2022.01.25.</t>
    <phoneticPr fontId="14" type="noConversion"/>
  </si>
  <si>
    <t>2022.04.25.</t>
    <phoneticPr fontId="14" type="noConversion"/>
  </si>
  <si>
    <t>2022.10.26.</t>
    <phoneticPr fontId="14" type="noConversion"/>
  </si>
  <si>
    <t>2022.01.25.</t>
    <phoneticPr fontId="14" type="noConversion"/>
  </si>
  <si>
    <t>2022.10.26.</t>
    <phoneticPr fontId="14" type="noConversion"/>
  </si>
  <si>
    <t>2022.02.25.</t>
    <phoneticPr fontId="14" type="noConversion"/>
  </si>
  <si>
    <t>4분기 보조금</t>
    <phoneticPr fontId="14" type="noConversion"/>
  </si>
  <si>
    <t>2022.10.26.</t>
    <phoneticPr fontId="14" type="noConversion"/>
  </si>
  <si>
    <t>다가</t>
    <phoneticPr fontId="14" type="noConversion"/>
  </si>
  <si>
    <t>2022.01.25.</t>
    <phoneticPr fontId="14" type="noConversion"/>
  </si>
  <si>
    <t>2022.04.25.</t>
    <phoneticPr fontId="14" type="noConversion"/>
  </si>
  <si>
    <t>2022.11.25.</t>
    <phoneticPr fontId="14" type="noConversion"/>
  </si>
  <si>
    <t>2022.01.25.</t>
    <phoneticPr fontId="14" type="noConversion"/>
  </si>
  <si>
    <t>강북구청</t>
    <phoneticPr fontId="14" type="noConversion"/>
  </si>
  <si>
    <t>서울시청</t>
    <phoneticPr fontId="14" type="noConversion"/>
  </si>
  <si>
    <t>상반기 보조금</t>
    <phoneticPr fontId="14" type="noConversion"/>
  </si>
  <si>
    <t>하반기 보조금</t>
    <phoneticPr fontId="14" type="noConversion"/>
  </si>
  <si>
    <t>2022.01.25.</t>
    <phoneticPr fontId="14" type="noConversion"/>
  </si>
  <si>
    <t>자녀돌봄품앗이운영</t>
    <phoneticPr fontId="14" type="noConversion"/>
  </si>
  <si>
    <t>자녀돌봄품앗이운영</t>
    <phoneticPr fontId="14" type="noConversion"/>
  </si>
  <si>
    <t>1분기 보조금(1차)</t>
    <phoneticPr fontId="14" type="noConversion"/>
  </si>
  <si>
    <t>1분기 보조금(2차)</t>
    <phoneticPr fontId="14" type="noConversion"/>
  </si>
  <si>
    <t>2022.02.25.</t>
    <phoneticPr fontId="14" type="noConversion"/>
  </si>
  <si>
    <t>2022.11.25.</t>
    <phoneticPr fontId="14" type="noConversion"/>
  </si>
  <si>
    <t>서울가족학교</t>
    <phoneticPr fontId="14" type="noConversion"/>
  </si>
  <si>
    <t>4분기 보조금(1차)</t>
    <phoneticPr fontId="14" type="noConversion"/>
  </si>
  <si>
    <t>4분기 보조금(2차)</t>
    <phoneticPr fontId="14" type="noConversion"/>
  </si>
  <si>
    <t>2022.02.11.</t>
    <phoneticPr fontId="14" type="noConversion"/>
  </si>
  <si>
    <t>2022.04.25.</t>
    <phoneticPr fontId="14" type="noConversion"/>
  </si>
  <si>
    <t>2022.02.17.</t>
    <phoneticPr fontId="14" type="noConversion"/>
  </si>
  <si>
    <t>2022.06.27.</t>
    <phoneticPr fontId="14" type="noConversion"/>
  </si>
  <si>
    <t>2022.09.14.</t>
    <phoneticPr fontId="14" type="noConversion"/>
  </si>
  <si>
    <t>1인가구</t>
    <phoneticPr fontId="14" type="noConversion"/>
  </si>
  <si>
    <t>1인가구 기능개편</t>
    <phoneticPr fontId="14" type="noConversion"/>
  </si>
  <si>
    <t>2022.04.06.</t>
    <phoneticPr fontId="14" type="noConversion"/>
  </si>
  <si>
    <t>서울시청</t>
    <phoneticPr fontId="14" type="noConversion"/>
  </si>
  <si>
    <t>2022.04.25.</t>
    <phoneticPr fontId="14" type="noConversion"/>
  </si>
  <si>
    <t>2022.10.26.</t>
    <phoneticPr fontId="14" type="noConversion"/>
  </si>
  <si>
    <t>취학준비학습지원사업</t>
    <phoneticPr fontId="14" type="noConversion"/>
  </si>
  <si>
    <t>2022.02.28.</t>
    <phoneticPr fontId="14" type="noConversion"/>
  </si>
  <si>
    <t>2022.07.25.</t>
    <phoneticPr fontId="14" type="noConversion"/>
  </si>
  <si>
    <t>2022.10.26.</t>
    <phoneticPr fontId="14" type="noConversion"/>
  </si>
  <si>
    <t>정서안정및
진로취업지원사업</t>
    <phoneticPr fontId="14" type="noConversion"/>
  </si>
  <si>
    <t>1분기 보조금</t>
    <phoneticPr fontId="14" type="noConversion"/>
  </si>
  <si>
    <t>3분기 보조금</t>
    <phoneticPr fontId="14" type="noConversion"/>
  </si>
  <si>
    <t>1분기 보조금</t>
    <phoneticPr fontId="14" type="noConversion"/>
  </si>
  <si>
    <t>종사자수당-5종수당</t>
    <phoneticPr fontId="14" type="noConversion"/>
  </si>
  <si>
    <t>2분기 보조금</t>
    <phoneticPr fontId="14" type="noConversion"/>
  </si>
  <si>
    <t>2022.07.25.</t>
    <phoneticPr fontId="14" type="noConversion"/>
  </si>
  <si>
    <t>시도보조금</t>
    <phoneticPr fontId="14" type="noConversion"/>
  </si>
  <si>
    <t>종사자수당-복지포인트</t>
    <phoneticPr fontId="14" type="noConversion"/>
  </si>
  <si>
    <t>2022.07.25.</t>
    <phoneticPr fontId="14" type="noConversion"/>
  </si>
  <si>
    <t>2022.10.26.</t>
    <phoneticPr fontId="14" type="noConversion"/>
  </si>
  <si>
    <t>종사자수당-조정수당</t>
    <phoneticPr fontId="14" type="noConversion"/>
  </si>
  <si>
    <t>3분기 보조금</t>
    <phoneticPr fontId="14" type="noConversion"/>
  </si>
  <si>
    <t>4분기 보조금</t>
    <phoneticPr fontId="14" type="noConversion"/>
  </si>
  <si>
    <t>1분기 보조금</t>
    <phoneticPr fontId="14" type="noConversion"/>
  </si>
  <si>
    <t>2022.04.25.</t>
    <phoneticPr fontId="14" type="noConversion"/>
  </si>
  <si>
    <t>2022.07.25.</t>
    <phoneticPr fontId="14" type="noConversion"/>
  </si>
  <si>
    <t>종사자수당</t>
    <phoneticPr fontId="14" type="noConversion"/>
  </si>
  <si>
    <t>종사자수당</t>
    <phoneticPr fontId="14" type="noConversion"/>
  </si>
  <si>
    <t>2022.07.25.</t>
    <phoneticPr fontId="14" type="noConversion"/>
  </si>
  <si>
    <t>한마음운동회</t>
    <phoneticPr fontId="18" type="noConversion"/>
  </si>
  <si>
    <t>2022.10.07.</t>
    <phoneticPr fontId="14" type="noConversion"/>
  </si>
  <si>
    <t>1인가구 인건비</t>
    <phoneticPr fontId="14" type="noConversion"/>
  </si>
  <si>
    <t>2022.07.25.</t>
    <phoneticPr fontId="14" type="noConversion"/>
  </si>
  <si>
    <t>1인가구 사업비</t>
    <phoneticPr fontId="14" type="noConversion"/>
  </si>
  <si>
    <t>2022.10.26.</t>
    <phoneticPr fontId="14" type="noConversion"/>
  </si>
  <si>
    <t>4분기 보조금</t>
    <phoneticPr fontId="14" type="noConversion"/>
  </si>
  <si>
    <t>2022년 기타보조금 수입명세서</t>
    <phoneticPr fontId="14" type="noConversion"/>
  </si>
  <si>
    <t>아자프로젝트</t>
    <phoneticPr fontId="18" type="noConversion"/>
  </si>
  <si>
    <t>아버지-자녀프로그램</t>
    <phoneticPr fontId="14" type="noConversion"/>
  </si>
  <si>
    <t>강사비 및 행사진행비</t>
    <phoneticPr fontId="14" type="noConversion"/>
  </si>
  <si>
    <t>서울연합직무향상</t>
    <phoneticPr fontId="14" type="noConversion"/>
  </si>
  <si>
    <t>직무향상사업비</t>
    <phoneticPr fontId="14" type="noConversion"/>
  </si>
  <si>
    <t>행사진행비</t>
    <phoneticPr fontId="14" type="noConversion"/>
  </si>
  <si>
    <t>가족상담사업</t>
    <phoneticPr fontId="14" type="noConversion"/>
  </si>
  <si>
    <t>상담사례비 및 행사진행비</t>
    <phoneticPr fontId="14" type="noConversion"/>
  </si>
  <si>
    <t>환경캠페인</t>
    <phoneticPr fontId="14" type="noConversion"/>
  </si>
  <si>
    <t>가족환경프로그램</t>
    <phoneticPr fontId="14" type="noConversion"/>
  </si>
  <si>
    <t>강사비 및 행사진행비</t>
    <phoneticPr fontId="14" type="noConversion"/>
  </si>
  <si>
    <t>이혼전후상담사업</t>
    <phoneticPr fontId="14" type="noConversion"/>
  </si>
  <si>
    <t>이혼전후가족사업</t>
    <phoneticPr fontId="14" type="noConversion"/>
  </si>
  <si>
    <t>서울동행사업</t>
    <phoneticPr fontId="14" type="noConversion"/>
  </si>
  <si>
    <t>대학생봉사단사업</t>
    <phoneticPr fontId="14" type="noConversion"/>
  </si>
  <si>
    <t>화상상담시범사업</t>
    <phoneticPr fontId="14" type="noConversion"/>
  </si>
  <si>
    <t>화상상담구축사업</t>
    <phoneticPr fontId="14" type="noConversion"/>
  </si>
  <si>
    <t>2022년 사업수입명세서</t>
    <phoneticPr fontId="14" type="noConversion"/>
  </si>
  <si>
    <t>장난감도서관 연회비</t>
    <phoneticPr fontId="14" type="noConversion"/>
  </si>
  <si>
    <t>2022년 사업비 명세서</t>
    <phoneticPr fontId="14" type="noConversion"/>
  </si>
  <si>
    <t>2022년 강북구가족센터 인건비명세서</t>
    <phoneticPr fontId="14" type="noConversion"/>
  </si>
  <si>
    <t>다이음사업</t>
    <phoneticPr fontId="14" type="noConversion"/>
  </si>
  <si>
    <t>한국어교육 운영비 및 사업비</t>
    <phoneticPr fontId="14" type="noConversion"/>
  </si>
  <si>
    <t>자녀돌봄품앗이사업</t>
    <phoneticPr fontId="14" type="noConversion"/>
  </si>
  <si>
    <t>사업비</t>
    <phoneticPr fontId="14" type="noConversion"/>
  </si>
  <si>
    <t>구비지원사업비</t>
    <phoneticPr fontId="14" type="noConversion"/>
  </si>
  <si>
    <t>심리치료실사업</t>
    <phoneticPr fontId="14" type="noConversion"/>
  </si>
  <si>
    <t>다문화가족자조모임사업</t>
    <phoneticPr fontId="18" type="noConversion"/>
  </si>
  <si>
    <t>공모사업비</t>
    <phoneticPr fontId="14" type="noConversion"/>
  </si>
  <si>
    <t>아자프로젝트사업비</t>
    <phoneticPr fontId="14" type="noConversion"/>
  </si>
  <si>
    <t>사업비</t>
    <phoneticPr fontId="14" type="noConversion"/>
  </si>
  <si>
    <t>사업비</t>
    <phoneticPr fontId="14" type="noConversion"/>
  </si>
  <si>
    <t>환경캠페인사업비</t>
    <phoneticPr fontId="14" type="noConversion"/>
  </si>
  <si>
    <t>장난감연회비사업</t>
    <phoneticPr fontId="14" type="noConversion"/>
  </si>
  <si>
    <t>운영비</t>
    <phoneticPr fontId="14" type="noConversion"/>
  </si>
  <si>
    <t>이혼전후사업비</t>
    <phoneticPr fontId="14" type="noConversion"/>
  </si>
  <si>
    <t>서울동행</t>
    <phoneticPr fontId="14" type="noConversion"/>
  </si>
  <si>
    <t>서울동행사업비</t>
    <phoneticPr fontId="14" type="noConversion"/>
  </si>
  <si>
    <t>한마음운동회사업</t>
    <phoneticPr fontId="14" type="noConversion"/>
  </si>
  <si>
    <t>장난감도서관사업</t>
    <phoneticPr fontId="14" type="noConversion"/>
  </si>
  <si>
    <t>1인가구사업비</t>
    <phoneticPr fontId="14" type="noConversion"/>
  </si>
  <si>
    <t>1인가구 운영사업비</t>
    <phoneticPr fontId="14" type="noConversion"/>
  </si>
  <si>
    <t>운영비</t>
    <phoneticPr fontId="14" type="noConversion"/>
  </si>
  <si>
    <t>다문화가족사례관리사업</t>
    <phoneticPr fontId="14" type="noConversion"/>
  </si>
  <si>
    <t>다문화가족방문교육사업</t>
    <phoneticPr fontId="14" type="noConversion"/>
  </si>
  <si>
    <t>결혼이민자통번역사업</t>
    <phoneticPr fontId="14" type="noConversion"/>
  </si>
  <si>
    <t>특성화사업 인건비 및 운영비,사업비</t>
    <phoneticPr fontId="14" type="noConversion"/>
  </si>
  <si>
    <t>다문화가족이중언어환경조성사업</t>
    <phoneticPr fontId="14" type="noConversion"/>
  </si>
  <si>
    <t>다문화가족자녀언어발달지원사업</t>
    <phoneticPr fontId="14" type="noConversion"/>
  </si>
  <si>
    <t>화상상담시범운영사업비</t>
    <phoneticPr fontId="14" type="noConversion"/>
  </si>
  <si>
    <t>후원금사업비</t>
    <phoneticPr fontId="14" type="noConversion"/>
  </si>
  <si>
    <t>비지정후원금사업비</t>
    <phoneticPr fontId="14" type="noConversion"/>
  </si>
  <si>
    <t>지정후원금사업비</t>
    <phoneticPr fontId="14" type="noConversion"/>
  </si>
  <si>
    <t>사회포용안전망사업</t>
    <phoneticPr fontId="14" type="noConversion"/>
  </si>
  <si>
    <t>정서안정 및 진로취업지원사업</t>
    <phoneticPr fontId="14" type="noConversion"/>
  </si>
  <si>
    <t>취학준비 학습지원사업</t>
    <phoneticPr fontId="14" type="noConversion"/>
  </si>
  <si>
    <t>방문본인부담금사업</t>
    <phoneticPr fontId="14" type="noConversion"/>
  </si>
  <si>
    <t>특성화사업 인건비</t>
    <phoneticPr fontId="14" type="noConversion"/>
  </si>
  <si>
    <t>기타후생경비</t>
    <phoneticPr fontId="14" type="noConversion"/>
  </si>
  <si>
    <t>급량비, 직무역량강화비, 워크샵 등</t>
    <phoneticPr fontId="14" type="noConversion"/>
  </si>
  <si>
    <t>시설비</t>
    <phoneticPr fontId="14" type="noConversion"/>
  </si>
  <si>
    <t>컴퓨터세트, 소프트웨어 구입 등</t>
    <phoneticPr fontId="14" type="noConversion"/>
  </si>
  <si>
    <t>시설 공사</t>
    <phoneticPr fontId="14" type="noConversion"/>
  </si>
  <si>
    <t>2022년 기타비용 명세서</t>
    <phoneticPr fontId="14" type="noConversion"/>
  </si>
  <si>
    <t>1인가구지원사업</t>
    <phoneticPr fontId="14" type="noConversion"/>
  </si>
  <si>
    <t>1인가구 운영 사업비</t>
    <phoneticPr fontId="14" type="noConversion"/>
  </si>
  <si>
    <t>1인가구 사업비</t>
    <phoneticPr fontId="14" type="noConversion"/>
  </si>
  <si>
    <t>예산</t>
    <phoneticPr fontId="14" type="noConversion"/>
  </si>
  <si>
    <t>기타후생경비</t>
    <phoneticPr fontId="14" type="noConversion"/>
  </si>
  <si>
    <t>정서안정 및 진로취업지원사업비</t>
    <phoneticPr fontId="14" type="noConversion"/>
  </si>
  <si>
    <t>취학준비 학습지원사업비</t>
    <phoneticPr fontId="14" type="noConversion"/>
  </si>
  <si>
    <t>다이음사업</t>
    <phoneticPr fontId="14" type="noConversion"/>
  </si>
  <si>
    <t>장난감연회비사업비</t>
    <phoneticPr fontId="14" type="noConversion"/>
  </si>
  <si>
    <t>다문화가족사례관리사업</t>
    <phoneticPr fontId="14" type="noConversion"/>
  </si>
  <si>
    <t>다문화가족방문교육사업</t>
    <phoneticPr fontId="14" type="noConversion"/>
  </si>
  <si>
    <t>결혼이민자통번역사업</t>
    <phoneticPr fontId="14" type="noConversion"/>
  </si>
  <si>
    <t>다문화가족이중언어환경조성사업</t>
    <phoneticPr fontId="14" type="noConversion"/>
  </si>
  <si>
    <t>다문화가족자녀언어발달지원사업</t>
    <phoneticPr fontId="14" type="noConversion"/>
  </si>
  <si>
    <t>결혼이민자역량강화지원사업</t>
    <phoneticPr fontId="14" type="noConversion"/>
  </si>
  <si>
    <t>방문본인부담금사업</t>
    <phoneticPr fontId="14" type="noConversion"/>
  </si>
  <si>
    <t>사회포용안전망 사업비</t>
    <phoneticPr fontId="14" type="noConversion"/>
  </si>
  <si>
    <t>사회포용안전망 사업 합계</t>
    <phoneticPr fontId="14" type="noConversion"/>
  </si>
  <si>
    <t>1인가구지원 사업 합계</t>
    <phoneticPr fontId="14" type="noConversion"/>
  </si>
  <si>
    <t>구비지원사업비</t>
    <phoneticPr fontId="14" type="noConversion"/>
  </si>
  <si>
    <t>자녀돌봄품앗이사업비</t>
    <phoneticPr fontId="14" type="noConversion"/>
  </si>
  <si>
    <t>꿈동이예비학교사업비</t>
    <phoneticPr fontId="14" type="noConversion"/>
  </si>
  <si>
    <t>구비지원 사업 합계</t>
    <phoneticPr fontId="14" type="noConversion"/>
  </si>
  <si>
    <t>한마음운동회사업비</t>
    <phoneticPr fontId="14" type="noConversion"/>
  </si>
  <si>
    <t>공모사업비</t>
    <phoneticPr fontId="14" type="noConversion"/>
  </si>
  <si>
    <t>아자프로젝트사업비</t>
    <phoneticPr fontId="14" type="noConversion"/>
  </si>
  <si>
    <t>서울시상담특화사업비</t>
    <phoneticPr fontId="14" type="noConversion"/>
  </si>
  <si>
    <t>서울시상담특화사업비</t>
    <phoneticPr fontId="14" type="noConversion"/>
  </si>
  <si>
    <t>서울시가족상담사업</t>
    <phoneticPr fontId="18" type="noConversion"/>
  </si>
  <si>
    <t>환경캠페인사업비</t>
    <phoneticPr fontId="14" type="noConversion"/>
  </si>
  <si>
    <t>이혼전후사업비</t>
    <phoneticPr fontId="14" type="noConversion"/>
  </si>
  <si>
    <t>화상상담시범운영사업비</t>
    <phoneticPr fontId="14" type="noConversion"/>
  </si>
  <si>
    <t>공모 사업 합계</t>
    <phoneticPr fontId="14" type="noConversion"/>
  </si>
  <si>
    <t>후원금사업비</t>
    <phoneticPr fontId="14" type="noConversion"/>
  </si>
  <si>
    <t>후원금 사업 합계</t>
    <phoneticPr fontId="14" type="noConversion"/>
  </si>
  <si>
    <t>비지정후원금사업비</t>
    <phoneticPr fontId="14" type="noConversion"/>
  </si>
  <si>
    <t>지정후원금사업비</t>
    <phoneticPr fontId="14" type="noConversion"/>
  </si>
  <si>
    <t>서울동행사업비</t>
    <phoneticPr fontId="14" type="noConversion"/>
  </si>
  <si>
    <t>서울동행사업비</t>
    <phoneticPr fontId="14" type="noConversion"/>
  </si>
  <si>
    <t>서울시자조모임사업비</t>
    <phoneticPr fontId="14" type="noConversion"/>
  </si>
  <si>
    <t>다문화가족자조모임사업비</t>
    <phoneticPr fontId="14" type="noConversion"/>
  </si>
  <si>
    <t>서울시자조모임 사업 합계</t>
    <phoneticPr fontId="14" type="noConversion"/>
  </si>
  <si>
    <t>서울동행 사업 합계</t>
    <phoneticPr fontId="14" type="noConversion"/>
  </si>
  <si>
    <t>서울연합직무향상사업비</t>
    <phoneticPr fontId="14" type="noConversion"/>
  </si>
  <si>
    <t>직무향상사업비</t>
    <phoneticPr fontId="14" type="noConversion"/>
  </si>
  <si>
    <t>서울연합직무향상 사업 합계</t>
    <phoneticPr fontId="14" type="noConversion"/>
  </si>
  <si>
    <t>시설비</t>
    <phoneticPr fontId="14" type="noConversion"/>
  </si>
  <si>
    <t>2022년 세 출 결 산 서</t>
    <phoneticPr fontId="14" type="noConversion"/>
  </si>
  <si>
    <t>2022년 강북구가족센터 세입·세출 결산서</t>
    <phoneticPr fontId="14" type="noConversion"/>
  </si>
  <si>
    <t>2022년 예산</t>
    <phoneticPr fontId="14" type="noConversion"/>
  </si>
  <si>
    <t>2022년 결산</t>
    <phoneticPr fontId="14" type="noConversion"/>
  </si>
  <si>
    <t>2022년 예산</t>
    <phoneticPr fontId="14" type="noConversion"/>
  </si>
  <si>
    <t>2022년 결산</t>
    <phoneticPr fontId="14" type="noConversion"/>
  </si>
  <si>
    <t>기간 : 2022년  1월  1일부터    2022년  12월  31일까지</t>
    <phoneticPr fontId="14" type="noConversion"/>
  </si>
  <si>
    <t>1. 후원금 수입명세서</t>
    <phoneticPr fontId="14" type="noConversion"/>
  </si>
  <si>
    <t>1. 후원금 사용명세서</t>
    <phoneticPr fontId="14" type="noConversion"/>
  </si>
  <si>
    <t>기간 : 2022년  1월  1일부터    2022년  12월  31일까지</t>
    <phoneticPr fontId="14" type="noConversion"/>
  </si>
  <si>
    <t>가족센터비지정후원금_센터홍보비_가족학교욕구조사설문조사 지출</t>
  </si>
  <si>
    <t>가족센터비지정후원금_센터홍보비_다양한가족설문조사 지출(후원금)</t>
  </si>
  <si>
    <t>가족센터비지정후원금_공동육아나눔터 사업비_자녀돌봄 품앗이 전체모임 행사진행비 지출(후원금)</t>
  </si>
  <si>
    <t>가족센터비지정후원금_가족사전 후원금 지출(후원금)</t>
  </si>
  <si>
    <t>가족센터비지정후원금_공동육아나눔터 사업비_수유1동 공동육아나눔터 상시프로그램 행사진행비 지출</t>
  </si>
  <si>
    <t>가족센터비지정후원금_공동육아나눔터 사업비_수유1동 공동육아나눔터 상시프로그램 행사진행비 여입</t>
  </si>
  <si>
    <t>가족센터비지정후원금_공동육아나눔터 사업비_번1동 공동육아나눔터 상시프로그램 행사진행비 지출</t>
  </si>
  <si>
    <t>가족센터비지정후원금_공동육아나눔터 사업비_번1동 공동육아나눔터 상시프로그램 강사비 지출</t>
  </si>
  <si>
    <t>가족센터비지정후원금_센터홍보비_서울가족학교우수후기 지출</t>
  </si>
  <si>
    <t>지정후원금</t>
    <phoneticPr fontId="14" type="noConversion"/>
  </si>
  <si>
    <t>지정후원금_'다문화가족 사례관리사업 긴급 주거비' 지급</t>
  </si>
  <si>
    <t>지역사회 후원금품</t>
    <phoneticPr fontId="14" type="noConversion"/>
  </si>
  <si>
    <t>(재)바보의나눔</t>
    <phoneticPr fontId="14" type="noConversion"/>
  </si>
  <si>
    <t>비영리법인</t>
    <phoneticPr fontId="14" type="noConversion"/>
  </si>
  <si>
    <t>지정후원금_여성가장 긴급지원사업 후원금 지급</t>
  </si>
  <si>
    <t>지역사회 후원금품</t>
    <phoneticPr fontId="14" type="noConversion"/>
  </si>
  <si>
    <t>예찬어린이집</t>
    <phoneticPr fontId="14" type="noConversion"/>
  </si>
  <si>
    <t>민간단체</t>
    <phoneticPr fontId="14" type="noConversion"/>
  </si>
  <si>
    <t>기타 후원금품</t>
    <phoneticPr fontId="14" type="noConversion"/>
  </si>
  <si>
    <t>고**</t>
    <phoneticPr fontId="14" type="noConversion"/>
  </si>
  <si>
    <t>개인</t>
    <phoneticPr fontId="14" type="noConversion"/>
  </si>
  <si>
    <t>지정후원금_상담사역량강화교육 특강 후원금 지출</t>
  </si>
  <si>
    <t>지정후원금_다문화가족 프로그램 후원금 지출</t>
  </si>
  <si>
    <t>지정후원금_다문화가족 프로그램 후원금 지출(후원금)</t>
  </si>
  <si>
    <t>㈜국민은행 수유역지점</t>
    <phoneticPr fontId="14" type="noConversion"/>
  </si>
  <si>
    <t>영리법인</t>
    <phoneticPr fontId="14" type="noConversion"/>
  </si>
  <si>
    <t>지정후원금_가족사전 후원금 지출(후원금)</t>
  </si>
  <si>
    <t>신한은행 강북구청점</t>
    <phoneticPr fontId="14" type="noConversion"/>
  </si>
  <si>
    <t>우리베스트내과</t>
    <phoneticPr fontId="14" type="noConversion"/>
  </si>
  <si>
    <t>한국언론진흥재단</t>
    <phoneticPr fontId="14" type="noConversion"/>
  </si>
  <si>
    <t>지정후원금_강북가족한마음운동회 후원금 지출(후원금)</t>
  </si>
  <si>
    <t>지정후원금_가족사전 후원금 여입(후원금)</t>
  </si>
  <si>
    <t>지정후원금_강북가족한마음운동회 후원금 지출(후원금)</t>
    <phoneticPr fontId="14" type="noConversion"/>
  </si>
  <si>
    <t>지정후원금_가족사랑의 날 강사비 및 행사진행비_지역공동체'11월 가족사랑의날' 행사진행비 지출(후원금)</t>
    <phoneticPr fontId="14" type="noConversion"/>
  </si>
  <si>
    <t>지정후원금_가족사랑의 날 강사비 및 행사진행비_지역공동체'11월 가족사랑의날' 행사진행비 지출(후원금)</t>
    <phoneticPr fontId="14" type="noConversion"/>
  </si>
  <si>
    <t>지정후원금_가족사랑의날 공연료_지역공동체_'11월 가족사랑의 날' 공연료 지출(후원금)</t>
    <phoneticPr fontId="14" type="noConversion"/>
  </si>
  <si>
    <t>기간 : 2022년  1월  1일부터    2022년  12월  31일까지</t>
    <phoneticPr fontId="14" type="noConversion"/>
  </si>
  <si>
    <t>강북푸드뱅크마켓</t>
    <phoneticPr fontId="14" type="noConversion"/>
  </si>
  <si>
    <t>마스크 KF-80</t>
    <phoneticPr fontId="14" type="noConversion"/>
  </si>
  <si>
    <t>개</t>
    <phoneticPr fontId="14" type="noConversion"/>
  </si>
  <si>
    <t>이랜드복지재단</t>
    <phoneticPr fontId="14" type="noConversion"/>
  </si>
  <si>
    <t>비타민엔젤스</t>
    <phoneticPr fontId="14" type="noConversion"/>
  </si>
  <si>
    <t>퓨어랜드 분유(1단계)</t>
    <phoneticPr fontId="14" type="noConversion"/>
  </si>
  <si>
    <t>Y</t>
  </si>
  <si>
    <t>Y</t>
    <phoneticPr fontId="14" type="noConversion"/>
  </si>
  <si>
    <t>Y</t>
    <phoneticPr fontId="14" type="noConversion"/>
  </si>
  <si>
    <t>아미패션</t>
    <phoneticPr fontId="14" type="noConversion"/>
  </si>
  <si>
    <t>맨투맨·나그랑 티셔츠</t>
    <phoneticPr fontId="14" type="noConversion"/>
  </si>
  <si>
    <t>반바지</t>
    <phoneticPr fontId="14" type="noConversion"/>
  </si>
  <si>
    <t>한국언론진흥재단</t>
    <phoneticPr fontId="14" type="noConversion"/>
  </si>
  <si>
    <t>굿쌤즈영상제작카드</t>
    <phoneticPr fontId="14" type="noConversion"/>
  </si>
  <si>
    <t>굿쌤즈영상제작카드_기획서</t>
    <phoneticPr fontId="14" type="noConversion"/>
  </si>
  <si>
    <t>굿쌤즈영상제작카드_구성안</t>
    <phoneticPr fontId="14" type="noConversion"/>
  </si>
  <si>
    <t>나만의 미디어 활동 북아트</t>
    <phoneticPr fontId="14" type="noConversion"/>
  </si>
  <si>
    <t>이랜드복지재단 후원품</t>
    <phoneticPr fontId="14" type="noConversion"/>
  </si>
  <si>
    <t>다문화가족</t>
    <phoneticPr fontId="14" type="noConversion"/>
  </si>
  <si>
    <t>이랜드복지재단 후원품</t>
    <phoneticPr fontId="14" type="noConversion"/>
  </si>
  <si>
    <t>이랜드복지재단 후원품</t>
    <phoneticPr fontId="14" type="noConversion"/>
  </si>
  <si>
    <t>비타민엔젤스</t>
    <phoneticPr fontId="14" type="noConversion"/>
  </si>
  <si>
    <t>강북푸드뱅크마켓 후원품</t>
    <phoneticPr fontId="14" type="noConversion"/>
  </si>
  <si>
    <t>센터이용자</t>
    <phoneticPr fontId="14" type="noConversion"/>
  </si>
  <si>
    <t>마스크 KF-80</t>
    <phoneticPr fontId="14" type="noConversion"/>
  </si>
  <si>
    <t>공동육아나눔터 이용자</t>
    <phoneticPr fontId="14" type="noConversion"/>
  </si>
  <si>
    <t>맨투맨나그랑 티셔츠</t>
    <phoneticPr fontId="14" type="noConversion"/>
  </si>
  <si>
    <t>반바지</t>
    <phoneticPr fontId="14" type="noConversion"/>
  </si>
  <si>
    <t>굿쌤즈영상제작카드</t>
    <phoneticPr fontId="14" type="noConversion"/>
  </si>
  <si>
    <t>굿쌤즈영상제작카드_기획서</t>
    <phoneticPr fontId="14" type="noConversion"/>
  </si>
  <si>
    <t>나만의 미디어 활용 북아트</t>
    <phoneticPr fontId="14" type="noConversion"/>
  </si>
  <si>
    <t>굿쌤즈영상제작카드_구성안</t>
    <phoneticPr fontId="14" type="noConversion"/>
  </si>
  <si>
    <t>번3동종합사회복지관</t>
    <phoneticPr fontId="14" type="noConversion"/>
  </si>
  <si>
    <t>양말</t>
    <phoneticPr fontId="14" type="noConversion"/>
  </si>
  <si>
    <t>맘스커리어</t>
    <phoneticPr fontId="14" type="noConversion"/>
  </si>
  <si>
    <t>원터치 텐트</t>
    <phoneticPr fontId="14" type="noConversion"/>
  </si>
  <si>
    <t>다문화가족</t>
    <phoneticPr fontId="14" type="noConversion"/>
  </si>
  <si>
    <t>아미패션 후원품</t>
    <phoneticPr fontId="14" type="noConversion"/>
  </si>
  <si>
    <t>맘스커리어 후원품</t>
    <phoneticPr fontId="14" type="noConversion"/>
  </si>
  <si>
    <t>한국언론진흥재단 후원품</t>
    <phoneticPr fontId="14" type="noConversion"/>
  </si>
  <si>
    <t>번3동종합사회복지관 후원품</t>
    <phoneticPr fontId="14" type="noConversion"/>
  </si>
  <si>
    <t>2022년 반환금 명세서</t>
    <phoneticPr fontId="14" type="noConversion"/>
  </si>
  <si>
    <t>이자</t>
    <phoneticPr fontId="14" type="noConversion"/>
  </si>
  <si>
    <t>2022.01.06.</t>
    <phoneticPr fontId="14" type="noConversion"/>
  </si>
  <si>
    <t>2022.01.20.</t>
    <phoneticPr fontId="14" type="noConversion"/>
  </si>
  <si>
    <t>21년 예산 반납</t>
    <phoneticPr fontId="14" type="noConversion"/>
  </si>
  <si>
    <t>21년 예산 반납</t>
    <phoneticPr fontId="14" type="noConversion"/>
  </si>
  <si>
    <t>2022.07.07.</t>
    <phoneticPr fontId="14" type="noConversion"/>
  </si>
  <si>
    <t>서울동행</t>
    <phoneticPr fontId="18" type="noConversion"/>
  </si>
  <si>
    <t>2022.11.09.</t>
    <phoneticPr fontId="14" type="noConversion"/>
  </si>
  <si>
    <t>아자프로젝트</t>
    <phoneticPr fontId="18" type="noConversion"/>
  </si>
  <si>
    <t>환경캠페인</t>
    <phoneticPr fontId="18" type="noConversion"/>
  </si>
  <si>
    <t>기타보조금</t>
    <phoneticPr fontId="14" type="noConversion"/>
  </si>
  <si>
    <t>2022.12.05.</t>
    <phoneticPr fontId="14" type="noConversion"/>
  </si>
  <si>
    <t>서울시가족상담사업</t>
    <phoneticPr fontId="18" type="noConversion"/>
  </si>
  <si>
    <t>2022.12.05.</t>
    <phoneticPr fontId="14" type="noConversion"/>
  </si>
  <si>
    <t>2022.12.27.</t>
    <phoneticPr fontId="14" type="noConversion"/>
  </si>
  <si>
    <t>2022.12.27.</t>
    <phoneticPr fontId="14" type="noConversion"/>
  </si>
  <si>
    <t>이자</t>
    <phoneticPr fontId="14" type="noConversion"/>
  </si>
  <si>
    <t>이자</t>
    <phoneticPr fontId="14" type="noConversion"/>
  </si>
  <si>
    <t>2022.12.27.</t>
    <phoneticPr fontId="14" type="noConversion"/>
  </si>
  <si>
    <t>2022.12.27.</t>
    <phoneticPr fontId="14" type="noConversion"/>
  </si>
  <si>
    <t>다가특성화사업
(사례관리)</t>
    <phoneticPr fontId="14" type="noConversion"/>
  </si>
  <si>
    <t>다가특성화사업
(언어발달)</t>
    <phoneticPr fontId="14" type="noConversion"/>
  </si>
  <si>
    <t>다문화특성화사업
(통번역)</t>
    <phoneticPr fontId="14" type="noConversion"/>
  </si>
  <si>
    <t>국고보조금</t>
    <phoneticPr fontId="14" type="noConversion"/>
  </si>
  <si>
    <t>다문화특성화사업
(이중언어)</t>
    <phoneticPr fontId="14" type="noConversion"/>
  </si>
  <si>
    <t>다문화특성화사업
(방문교육)</t>
    <phoneticPr fontId="14" type="noConversion"/>
  </si>
  <si>
    <t>2022.12.27.</t>
    <phoneticPr fontId="14" type="noConversion"/>
  </si>
  <si>
    <t>2022.12.30.</t>
    <phoneticPr fontId="14" type="noConversion"/>
  </si>
  <si>
    <t>2022.12.27.</t>
    <phoneticPr fontId="14" type="noConversion"/>
  </si>
  <si>
    <t>2022년 잡수입명세서</t>
    <phoneticPr fontId="14" type="noConversion"/>
  </si>
  <si>
    <t>실습비</t>
    <phoneticPr fontId="14" type="noConversion"/>
  </si>
  <si>
    <t>사회복지시설실습비</t>
    <phoneticPr fontId="14" type="noConversion"/>
  </si>
  <si>
    <t>통장이자</t>
    <phoneticPr fontId="14" type="noConversion"/>
  </si>
  <si>
    <t>통장해지이자</t>
    <phoneticPr fontId="14" type="noConversion"/>
  </si>
  <si>
    <t>이자</t>
    <phoneticPr fontId="14" type="noConversion"/>
  </si>
  <si>
    <t>상하반기 이자</t>
    <phoneticPr fontId="14" type="noConversion"/>
  </si>
  <si>
    <t>기타잡수입</t>
    <phoneticPr fontId="14" type="noConversion"/>
  </si>
  <si>
    <t>상금수상 등</t>
    <phoneticPr fontId="14" type="noConversion"/>
  </si>
  <si>
    <t>잡수입 합계</t>
    <phoneticPr fontId="14" type="noConversion"/>
  </si>
  <si>
    <t>결혼이민자역량강화</t>
    <phoneticPr fontId="14" type="noConversion"/>
  </si>
  <si>
    <t>결혼이민자역량강화 사업 합계</t>
    <phoneticPr fontId="14" type="noConversion"/>
  </si>
  <si>
    <t>결혼이민자역량강화사업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</si>
</sst>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0_);[Red]\(#,##0\)"/>
    <numFmt numFmtId="179" formatCode="&quot;₩&quot;#,##0_);[Red]\(&quot;₩&quot;#,##0\)"/>
  </numFmts>
  <fonts count="55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9"/>
      <name val="NanumGothic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0"/>
      <name val="맑은 고딕"/>
      <family val="2"/>
      <charset val="129"/>
    </font>
    <font>
      <sz val="10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10"/>
      <color theme="1"/>
      <name val="함초롬돋움"/>
      <family val="3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9"/>
      <color theme="1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</font>
    <font>
      <sz val="9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</font>
    <font>
      <sz val="9"/>
      <color rgb="FFFF0000"/>
      <name val="굴림체"/>
      <family val="3"/>
      <charset val="129"/>
    </font>
    <font>
      <sz val="9"/>
      <color rgb="FFFF0000"/>
      <name val="NanumGothic"/>
      <family val="3"/>
      <charset val="129"/>
    </font>
    <font>
      <b/>
      <sz val="20"/>
      <name val="맑은 고딕"/>
      <family val="3"/>
      <charset val="129"/>
    </font>
    <font>
      <b/>
      <u/>
      <sz val="2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b/>
      <sz val="9"/>
      <name val="굴림"/>
      <family val="3"/>
      <charset val="129"/>
    </font>
    <font>
      <b/>
      <sz val="10"/>
      <name val="굴림"/>
      <family val="3"/>
      <charset val="129"/>
    </font>
    <font>
      <sz val="9"/>
      <name val="굴림체"/>
      <family val="3"/>
      <charset val="129"/>
    </font>
    <font>
      <b/>
      <sz val="15"/>
      <name val="맑은 고딕"/>
      <family val="3"/>
      <charset val="129"/>
    </font>
    <font>
      <b/>
      <sz val="18"/>
      <name val="맑은 고딕"/>
      <family val="3"/>
      <charset val="129"/>
    </font>
    <font>
      <sz val="9"/>
      <color rgb="FF000000"/>
      <name val="굴림체"/>
      <family val="3"/>
      <charset val="129"/>
    </font>
    <font>
      <sz val="12"/>
      <name val="맑은 고딕"/>
      <family val="3"/>
      <charset val="129"/>
    </font>
    <font>
      <sz val="10"/>
      <name val="함초롬돋움"/>
      <family val="3"/>
      <charset val="129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9"/>
      <name val="맑은 고딕"/>
      <family val="3"/>
      <charset val="129"/>
    </font>
  </fonts>
  <fills count="16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31">
    <xf numFmtId="0" fontId="0" fillId="0" borderId="0">
      <alignment vertical="center"/>
    </xf>
    <xf numFmtId="0" fontId="3" fillId="0" borderId="0"/>
    <xf numFmtId="176" fontId="3" fillId="0" borderId="0"/>
    <xf numFmtId="0" fontId="13" fillId="0" borderId="0">
      <alignment vertical="center"/>
    </xf>
    <xf numFmtId="0" fontId="4" fillId="0" borderId="0"/>
    <xf numFmtId="0" fontId="5" fillId="0" borderId="0">
      <alignment vertical="center"/>
    </xf>
    <xf numFmtId="41" fontId="5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41" fontId="13" fillId="0" borderId="0">
      <alignment vertical="center"/>
    </xf>
    <xf numFmtId="0" fontId="2" fillId="0" borderId="0">
      <alignment vertical="center"/>
    </xf>
    <xf numFmtId="41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6" fillId="0" borderId="0"/>
    <xf numFmtId="0" fontId="17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1" fillId="0" borderId="0">
      <alignment vertical="center"/>
    </xf>
    <xf numFmtId="41" fontId="2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/>
    <xf numFmtId="9" fontId="2" fillId="0" borderId="0">
      <alignment vertical="center"/>
    </xf>
    <xf numFmtId="41" fontId="5" fillId="0" borderId="0">
      <alignment vertical="center"/>
    </xf>
    <xf numFmtId="177" fontId="22" fillId="0" borderId="0"/>
    <xf numFmtId="41" fontId="2" fillId="0" borderId="0">
      <alignment vertical="center"/>
    </xf>
    <xf numFmtId="0" fontId="1" fillId="0" borderId="0">
      <alignment vertical="center"/>
    </xf>
  </cellStyleXfs>
  <cellXfs count="930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7" fillId="0" borderId="0" xfId="1" applyNumberFormat="1" applyFont="1"/>
    <xf numFmtId="177" fontId="7" fillId="3" borderId="0" xfId="5" applyNumberFormat="1" applyFont="1" applyFill="1" applyAlignment="1">
      <alignment vertical="center"/>
    </xf>
    <xf numFmtId="177" fontId="7" fillId="3" borderId="0" xfId="5" applyNumberFormat="1" applyFont="1" applyFill="1" applyAlignment="1">
      <alignment horizontal="center" vertical="center"/>
    </xf>
    <xf numFmtId="41" fontId="7" fillId="3" borderId="0" xfId="6" applyNumberFormat="1" applyFont="1" applyFill="1" applyAlignment="1">
      <alignment horizontal="left" vertical="center" indent="1"/>
    </xf>
    <xf numFmtId="177" fontId="7" fillId="3" borderId="0" xfId="5" applyNumberFormat="1" applyFont="1" applyFill="1" applyAlignment="1">
      <alignment vertical="center" shrinkToFit="1"/>
    </xf>
    <xf numFmtId="177" fontId="7" fillId="3" borderId="0" xfId="5" applyNumberFormat="1" applyFont="1" applyFill="1" applyAlignment="1">
      <alignment horizontal="right" vertical="center"/>
    </xf>
    <xf numFmtId="0" fontId="7" fillId="3" borderId="0" xfId="1" applyNumberFormat="1" applyFont="1" applyFill="1" applyAlignment="1">
      <alignment vertical="center"/>
    </xf>
    <xf numFmtId="0" fontId="7" fillId="3" borderId="0" xfId="1" applyNumberFormat="1" applyFont="1" applyFill="1" applyAlignment="1">
      <alignment horizontal="center" vertical="center"/>
    </xf>
    <xf numFmtId="0" fontId="7" fillId="3" borderId="0" xfId="1" applyNumberFormat="1" applyFont="1" applyFill="1" applyBorder="1" applyAlignment="1">
      <alignment vertical="center"/>
    </xf>
    <xf numFmtId="177" fontId="7" fillId="3" borderId="0" xfId="1" applyNumberFormat="1" applyFont="1" applyFill="1" applyBorder="1" applyAlignment="1">
      <alignment vertical="center"/>
    </xf>
    <xf numFmtId="0" fontId="7" fillId="3" borderId="0" xfId="1" applyNumberFormat="1" applyFont="1" applyFill="1" applyBorder="1" applyAlignment="1">
      <alignment horizontal="center" vertical="center"/>
    </xf>
    <xf numFmtId="0" fontId="7" fillId="3" borderId="0" xfId="1" applyNumberFormat="1" applyFont="1" applyFill="1" applyBorder="1" applyAlignment="1">
      <alignment horizontal="right" vertical="center"/>
    </xf>
    <xf numFmtId="0" fontId="7" fillId="3" borderId="0" xfId="1" applyNumberFormat="1" applyFont="1" applyFill="1" applyAlignment="1">
      <alignment horizontal="left" vertical="center"/>
    </xf>
    <xf numFmtId="0" fontId="0" fillId="0" borderId="0" xfId="0" applyNumberFormat="1" applyFont="1">
      <alignment vertical="center"/>
    </xf>
    <xf numFmtId="0" fontId="7" fillId="3" borderId="0" xfId="5" applyNumberFormat="1" applyFont="1" applyFill="1" applyAlignment="1">
      <alignment vertical="center"/>
    </xf>
    <xf numFmtId="0" fontId="8" fillId="3" borderId="0" xfId="5" applyNumberFormat="1" applyFont="1" applyFill="1" applyAlignment="1">
      <alignment vertical="center"/>
    </xf>
    <xf numFmtId="41" fontId="0" fillId="0" borderId="0" xfId="6" applyNumberFormat="1" applyFont="1" applyAlignment="1">
      <alignment vertical="center"/>
    </xf>
    <xf numFmtId="0" fontId="0" fillId="0" borderId="0" xfId="5" applyNumberFormat="1" applyFont="1" applyAlignment="1">
      <alignment vertical="center"/>
    </xf>
    <xf numFmtId="41" fontId="7" fillId="0" borderId="0" xfId="6" applyNumberFormat="1" applyFont="1" applyAlignment="1">
      <alignment vertical="center"/>
    </xf>
    <xf numFmtId="0" fontId="7" fillId="0" borderId="0" xfId="5" applyNumberFormat="1" applyFont="1" applyAlignment="1">
      <alignment vertical="center"/>
    </xf>
    <xf numFmtId="41" fontId="8" fillId="0" borderId="0" xfId="6" applyNumberFormat="1" applyFont="1" applyAlignment="1">
      <alignment vertical="center"/>
    </xf>
    <xf numFmtId="0" fontId="8" fillId="0" borderId="0" xfId="5" applyNumberFormat="1" applyFont="1" applyAlignment="1">
      <alignment vertical="center"/>
    </xf>
    <xf numFmtId="0" fontId="7" fillId="0" borderId="0" xfId="1" applyNumberFormat="1" applyFont="1" applyFill="1"/>
    <xf numFmtId="0" fontId="7" fillId="0" borderId="0" xfId="1" applyNumberFormat="1" applyFont="1" applyAlignment="1">
      <alignment horizontal="center" vertical="center"/>
    </xf>
    <xf numFmtId="0" fontId="7" fillId="0" borderId="0" xfId="1" applyNumberFormat="1" applyFont="1" applyFill="1" applyBorder="1" applyAlignment="1">
      <alignment horizontal="center" vertical="center"/>
    </xf>
    <xf numFmtId="177" fontId="10" fillId="3" borderId="22" xfId="4" applyNumberFormat="1" applyFont="1" applyFill="1" applyBorder="1" applyAlignment="1">
      <alignment horizontal="right" vertical="center" wrapText="1"/>
    </xf>
    <xf numFmtId="177" fontId="10" fillId="0" borderId="22" xfId="4" applyNumberFormat="1" applyFont="1" applyBorder="1" applyAlignment="1">
      <alignment horizontal="right" vertical="center" wrapText="1"/>
    </xf>
    <xf numFmtId="177" fontId="10" fillId="0" borderId="24" xfId="4" applyNumberFormat="1" applyFont="1" applyBorder="1" applyAlignment="1">
      <alignment horizontal="right" vertical="center" wrapText="1"/>
    </xf>
    <xf numFmtId="41" fontId="0" fillId="0" borderId="0" xfId="10" applyNumberFormat="1" applyFont="1">
      <alignment vertical="center"/>
    </xf>
    <xf numFmtId="3" fontId="7" fillId="0" borderId="0" xfId="1" applyNumberFormat="1" applyFont="1"/>
    <xf numFmtId="0" fontId="2" fillId="0" borderId="0" xfId="14" applyNumberFormat="1">
      <alignment vertical="center"/>
    </xf>
    <xf numFmtId="49" fontId="7" fillId="3" borderId="0" xfId="17" applyNumberFormat="1" applyFont="1" applyFill="1" applyBorder="1" applyAlignment="1">
      <alignment horizontal="center" vertical="center" wrapText="1"/>
    </xf>
    <xf numFmtId="177" fontId="6" fillId="3" borderId="0" xfId="16" applyNumberFormat="1" applyFont="1" applyFill="1" applyBorder="1" applyAlignment="1">
      <alignment horizontal="right" vertical="center" wrapText="1"/>
    </xf>
    <xf numFmtId="0" fontId="7" fillId="9" borderId="9" xfId="1" applyNumberFormat="1" applyFont="1" applyFill="1" applyBorder="1" applyAlignment="1">
      <alignment horizontal="center" vertical="center"/>
    </xf>
    <xf numFmtId="0" fontId="7" fillId="9" borderId="0" xfId="1" applyNumberFormat="1" applyFont="1" applyFill="1" applyAlignment="1">
      <alignment horizontal="center" vertical="center"/>
    </xf>
    <xf numFmtId="41" fontId="0" fillId="0" borderId="0" xfId="15" applyNumberFormat="1" applyFont="1">
      <alignment vertical="center"/>
    </xf>
    <xf numFmtId="0" fontId="2" fillId="9" borderId="0" xfId="14" applyNumberFormat="1" applyFill="1">
      <alignment vertical="center"/>
    </xf>
    <xf numFmtId="177" fontId="2" fillId="0" borderId="0" xfId="14" applyNumberFormat="1">
      <alignment vertical="center"/>
    </xf>
    <xf numFmtId="49" fontId="7" fillId="9" borderId="0" xfId="17" applyNumberFormat="1" applyFont="1" applyFill="1" applyBorder="1" applyAlignment="1">
      <alignment horizontal="center" vertical="center" wrapText="1"/>
    </xf>
    <xf numFmtId="176" fontId="7" fillId="9" borderId="0" xfId="1" applyNumberFormat="1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1" fontId="15" fillId="9" borderId="1" xfId="19" applyNumberFormat="1" applyFont="1" applyFill="1" applyBorder="1" applyAlignment="1">
      <alignment horizontal="left" vertical="center" wrapText="1" indent="1"/>
    </xf>
    <xf numFmtId="177" fontId="11" fillId="4" borderId="73" xfId="4" applyNumberFormat="1" applyFont="1" applyFill="1" applyBorder="1" applyAlignment="1">
      <alignment horizontal="right" vertical="center" wrapText="1"/>
    </xf>
    <xf numFmtId="177" fontId="11" fillId="4" borderId="20" xfId="4" applyNumberFormat="1" applyFont="1" applyFill="1" applyBorder="1" applyAlignment="1">
      <alignment horizontal="right" vertical="center" wrapText="1"/>
    </xf>
    <xf numFmtId="49" fontId="11" fillId="4" borderId="35" xfId="4" applyNumberFormat="1" applyFont="1" applyFill="1" applyBorder="1" applyAlignment="1">
      <alignment horizontal="center" vertical="center" wrapText="1"/>
    </xf>
    <xf numFmtId="177" fontId="11" fillId="4" borderId="84" xfId="4" applyNumberFormat="1" applyFont="1" applyFill="1" applyBorder="1" applyAlignment="1">
      <alignment horizontal="right" vertical="center" wrapText="1"/>
    </xf>
    <xf numFmtId="177" fontId="11" fillId="4" borderId="35" xfId="4" applyNumberFormat="1" applyFont="1" applyFill="1" applyBorder="1" applyAlignment="1">
      <alignment horizontal="right" vertical="center" wrapText="1"/>
    </xf>
    <xf numFmtId="49" fontId="24" fillId="3" borderId="76" xfId="4" applyNumberFormat="1" applyFont="1" applyFill="1" applyBorder="1" applyAlignment="1">
      <alignment horizontal="center" vertical="center" wrapText="1"/>
    </xf>
    <xf numFmtId="177" fontId="24" fillId="3" borderId="28" xfId="4" applyNumberFormat="1" applyFont="1" applyFill="1" applyBorder="1" applyAlignment="1">
      <alignment horizontal="right" vertical="center" wrapText="1"/>
    </xf>
    <xf numFmtId="177" fontId="24" fillId="3" borderId="29" xfId="4" applyNumberFormat="1" applyFont="1" applyFill="1" applyBorder="1" applyAlignment="1">
      <alignment horizontal="right" vertical="center" wrapText="1"/>
    </xf>
    <xf numFmtId="49" fontId="24" fillId="3" borderId="33" xfId="4" applyNumberFormat="1" applyFont="1" applyFill="1" applyBorder="1" applyAlignment="1">
      <alignment horizontal="center" vertical="center" wrapText="1"/>
    </xf>
    <xf numFmtId="177" fontId="24" fillId="3" borderId="22" xfId="4" applyNumberFormat="1" applyFont="1" applyFill="1" applyBorder="1" applyAlignment="1">
      <alignment horizontal="right" vertical="center" wrapText="1"/>
    </xf>
    <xf numFmtId="49" fontId="24" fillId="8" borderId="33" xfId="4" applyNumberFormat="1" applyFont="1" applyFill="1" applyBorder="1" applyAlignment="1">
      <alignment horizontal="center" vertical="center" wrapText="1"/>
    </xf>
    <xf numFmtId="177" fontId="24" fillId="8" borderId="22" xfId="4" applyNumberFormat="1" applyFont="1" applyFill="1" applyBorder="1" applyAlignment="1">
      <alignment horizontal="right" vertical="center" wrapText="1"/>
    </xf>
    <xf numFmtId="177" fontId="24" fillId="8" borderId="29" xfId="4" applyNumberFormat="1" applyFont="1" applyFill="1" applyBorder="1" applyAlignment="1">
      <alignment horizontal="right" vertical="center" wrapText="1"/>
    </xf>
    <xf numFmtId="177" fontId="24" fillId="0" borderId="28" xfId="4" applyNumberFormat="1" applyFont="1" applyFill="1" applyBorder="1" applyAlignment="1">
      <alignment horizontal="right" vertical="center" wrapText="1"/>
    </xf>
    <xf numFmtId="49" fontId="24" fillId="7" borderId="33" xfId="4" applyNumberFormat="1" applyFont="1" applyFill="1" applyBorder="1" applyAlignment="1">
      <alignment horizontal="center" vertical="center" wrapText="1"/>
    </xf>
    <xf numFmtId="177" fontId="24" fillId="7" borderId="22" xfId="4" applyNumberFormat="1" applyFont="1" applyFill="1" applyBorder="1" applyAlignment="1">
      <alignment horizontal="right" vertical="center" wrapText="1"/>
    </xf>
    <xf numFmtId="177" fontId="24" fillId="7" borderId="24" xfId="4" applyNumberFormat="1" applyFont="1" applyFill="1" applyBorder="1" applyAlignment="1">
      <alignment horizontal="right" vertical="center" wrapText="1"/>
    </xf>
    <xf numFmtId="49" fontId="24" fillId="11" borderId="33" xfId="4" applyNumberFormat="1" applyFont="1" applyFill="1" applyBorder="1" applyAlignment="1">
      <alignment horizontal="center" vertical="center" wrapText="1"/>
    </xf>
    <xf numFmtId="177" fontId="24" fillId="11" borderId="22" xfId="4" applyNumberFormat="1" applyFont="1" applyFill="1" applyBorder="1" applyAlignment="1">
      <alignment horizontal="right" vertical="center" wrapText="1"/>
    </xf>
    <xf numFmtId="177" fontId="24" fillId="11" borderId="28" xfId="4" applyNumberFormat="1" applyFont="1" applyFill="1" applyBorder="1" applyAlignment="1">
      <alignment horizontal="right" vertical="center" wrapText="1"/>
    </xf>
    <xf numFmtId="177" fontId="24" fillId="11" borderId="24" xfId="4" applyNumberFormat="1" applyFont="1" applyFill="1" applyBorder="1" applyAlignment="1">
      <alignment horizontal="right" vertical="center" wrapText="1"/>
    </xf>
    <xf numFmtId="0" fontId="24" fillId="3" borderId="49" xfId="4" applyNumberFormat="1" applyFont="1" applyFill="1" applyBorder="1" applyAlignment="1">
      <alignment horizontal="center" vertical="center" wrapText="1"/>
    </xf>
    <xf numFmtId="49" fontId="24" fillId="3" borderId="60" xfId="4" applyNumberFormat="1" applyFont="1" applyFill="1" applyBorder="1" applyAlignment="1">
      <alignment horizontal="center" vertical="center" wrapText="1"/>
    </xf>
    <xf numFmtId="49" fontId="24" fillId="3" borderId="81" xfId="4" applyNumberFormat="1" applyFont="1" applyFill="1" applyBorder="1" applyAlignment="1">
      <alignment horizontal="center" vertical="center" wrapText="1"/>
    </xf>
    <xf numFmtId="49" fontId="24" fillId="3" borderId="49" xfId="4" applyNumberFormat="1" applyFont="1" applyFill="1" applyBorder="1" applyAlignment="1">
      <alignment vertical="center" wrapText="1"/>
    </xf>
    <xf numFmtId="49" fontId="24" fillId="3" borderId="54" xfId="4" applyNumberFormat="1" applyFont="1" applyFill="1" applyBorder="1" applyAlignment="1">
      <alignment vertical="center" wrapText="1"/>
    </xf>
    <xf numFmtId="177" fontId="24" fillId="3" borderId="24" xfId="4" applyNumberFormat="1" applyFont="1" applyFill="1" applyBorder="1" applyAlignment="1">
      <alignment horizontal="right" vertical="center" wrapText="1"/>
    </xf>
    <xf numFmtId="0" fontId="24" fillId="5" borderId="43" xfId="4" applyNumberFormat="1" applyFont="1" applyFill="1" applyBorder="1" applyAlignment="1">
      <alignment horizontal="center" vertical="center" wrapText="1"/>
    </xf>
    <xf numFmtId="49" fontId="24" fillId="5" borderId="33" xfId="4" applyNumberFormat="1" applyFont="1" applyFill="1" applyBorder="1" applyAlignment="1">
      <alignment horizontal="center" vertical="center" wrapText="1"/>
    </xf>
    <xf numFmtId="177" fontId="24" fillId="5" borderId="22" xfId="4" applyNumberFormat="1" applyFont="1" applyFill="1" applyBorder="1" applyAlignment="1">
      <alignment horizontal="right" vertical="center" wrapText="1"/>
    </xf>
    <xf numFmtId="177" fontId="24" fillId="5" borderId="29" xfId="4" applyNumberFormat="1" applyFont="1" applyFill="1" applyBorder="1" applyAlignment="1">
      <alignment horizontal="right" vertical="center" wrapText="1"/>
    </xf>
    <xf numFmtId="0" fontId="24" fillId="5" borderId="8" xfId="4" applyNumberFormat="1" applyFont="1" applyFill="1" applyBorder="1" applyAlignment="1">
      <alignment horizontal="center" vertical="center" wrapText="1"/>
    </xf>
    <xf numFmtId="0" fontId="25" fillId="5" borderId="44" xfId="4" applyNumberFormat="1" applyFont="1" applyFill="1" applyBorder="1" applyAlignment="1">
      <alignment horizontal="center" vertical="center" wrapText="1"/>
    </xf>
    <xf numFmtId="177" fontId="24" fillId="5" borderId="24" xfId="4" applyNumberFormat="1" applyFont="1" applyFill="1" applyBorder="1" applyAlignment="1">
      <alignment horizontal="right" vertical="center" wrapText="1"/>
    </xf>
    <xf numFmtId="49" fontId="24" fillId="3" borderId="49" xfId="21" applyNumberFormat="1" applyFont="1" applyFill="1" applyBorder="1" applyAlignment="1">
      <alignment vertical="center" wrapText="1"/>
    </xf>
    <xf numFmtId="49" fontId="24" fillId="3" borderId="49" xfId="4" applyNumberFormat="1" applyFont="1" applyFill="1" applyBorder="1" applyAlignment="1">
      <alignment horizontal="center" vertical="center" wrapText="1"/>
    </xf>
    <xf numFmtId="49" fontId="24" fillId="6" borderId="60" xfId="4" applyNumberFormat="1" applyFont="1" applyFill="1" applyBorder="1" applyAlignment="1">
      <alignment horizontal="center" vertical="center" wrapText="1"/>
    </xf>
    <xf numFmtId="49" fontId="24" fillId="6" borderId="33" xfId="4" applyNumberFormat="1" applyFont="1" applyFill="1" applyBorder="1" applyAlignment="1">
      <alignment horizontal="center" vertical="center" wrapText="1"/>
    </xf>
    <xf numFmtId="177" fontId="24" fillId="6" borderId="22" xfId="4" applyNumberFormat="1" applyFont="1" applyFill="1" applyBorder="1" applyAlignment="1">
      <alignment horizontal="right" vertical="center" wrapText="1"/>
    </xf>
    <xf numFmtId="177" fontId="24" fillId="6" borderId="29" xfId="4" applyNumberFormat="1" applyFont="1" applyFill="1" applyBorder="1" applyAlignment="1">
      <alignment horizontal="right" vertical="center" wrapText="1"/>
    </xf>
    <xf numFmtId="0" fontId="24" fillId="3" borderId="54" xfId="4" applyNumberFormat="1" applyFont="1" applyFill="1" applyBorder="1" applyAlignment="1">
      <alignment horizontal="center" vertical="center" wrapText="1"/>
    </xf>
    <xf numFmtId="49" fontId="24" fillId="6" borderId="81" xfId="4" applyNumberFormat="1" applyFont="1" applyFill="1" applyBorder="1" applyAlignment="1">
      <alignment horizontal="center" vertical="center" wrapText="1"/>
    </xf>
    <xf numFmtId="0" fontId="24" fillId="3" borderId="49" xfId="4" applyNumberFormat="1" applyFont="1" applyFill="1" applyBorder="1" applyAlignment="1">
      <alignment vertical="top" wrapText="1"/>
    </xf>
    <xf numFmtId="0" fontId="24" fillId="3" borderId="54" xfId="4" applyNumberFormat="1" applyFont="1" applyFill="1" applyBorder="1" applyAlignment="1">
      <alignment vertical="top" wrapText="1"/>
    </xf>
    <xf numFmtId="0" fontId="24" fillId="3" borderId="49" xfId="4" applyNumberFormat="1" applyFont="1" applyFill="1" applyBorder="1" applyAlignment="1">
      <alignment vertical="center" wrapText="1"/>
    </xf>
    <xf numFmtId="0" fontId="24" fillId="3" borderId="54" xfId="4" applyNumberFormat="1" applyFont="1" applyFill="1" applyBorder="1" applyAlignment="1">
      <alignment vertical="center" wrapText="1"/>
    </xf>
    <xf numFmtId="177" fontId="24" fillId="0" borderId="22" xfId="4" applyNumberFormat="1" applyFont="1" applyFill="1" applyBorder="1" applyAlignment="1">
      <alignment horizontal="right" vertical="center" wrapText="1"/>
    </xf>
    <xf numFmtId="177" fontId="24" fillId="9" borderId="29" xfId="4" applyNumberFormat="1" applyFont="1" applyFill="1" applyBorder="1" applyAlignment="1">
      <alignment horizontal="right" vertical="center" wrapText="1"/>
    </xf>
    <xf numFmtId="177" fontId="24" fillId="9" borderId="22" xfId="4" applyNumberFormat="1" applyFont="1" applyFill="1" applyBorder="1" applyAlignment="1">
      <alignment horizontal="right" vertical="center" wrapText="1"/>
    </xf>
    <xf numFmtId="177" fontId="24" fillId="6" borderId="24" xfId="4" applyNumberFormat="1" applyFont="1" applyFill="1" applyBorder="1" applyAlignment="1">
      <alignment horizontal="right" vertical="center" wrapText="1"/>
    </xf>
    <xf numFmtId="0" fontId="24" fillId="3" borderId="33" xfId="4" applyNumberFormat="1" applyFont="1" applyFill="1" applyBorder="1" applyAlignment="1">
      <alignment vertical="top" wrapText="1"/>
    </xf>
    <xf numFmtId="49" fontId="24" fillId="10" borderId="33" xfId="4" applyNumberFormat="1" applyFont="1" applyFill="1" applyBorder="1" applyAlignment="1">
      <alignment horizontal="center" vertical="center" wrapText="1"/>
    </xf>
    <xf numFmtId="177" fontId="24" fillId="10" borderId="22" xfId="4" applyNumberFormat="1" applyFont="1" applyFill="1" applyBorder="1" applyAlignment="1">
      <alignment horizontal="right" vertical="center" wrapText="1"/>
    </xf>
    <xf numFmtId="177" fontId="24" fillId="10" borderId="24" xfId="4" applyNumberFormat="1" applyFont="1" applyFill="1" applyBorder="1" applyAlignment="1">
      <alignment horizontal="right" vertical="center" wrapText="1"/>
    </xf>
    <xf numFmtId="49" fontId="24" fillId="9" borderId="33" xfId="4" applyNumberFormat="1" applyFont="1" applyFill="1" applyBorder="1" applyAlignment="1">
      <alignment horizontal="center" vertical="center" wrapText="1"/>
    </xf>
    <xf numFmtId="0" fontId="24" fillId="3" borderId="65" xfId="4" applyNumberFormat="1" applyFont="1" applyFill="1" applyBorder="1" applyAlignment="1">
      <alignment horizontal="center" vertical="center" wrapText="1"/>
    </xf>
    <xf numFmtId="49" fontId="24" fillId="5" borderId="49" xfId="4" applyNumberFormat="1" applyFont="1" applyFill="1" applyBorder="1" applyAlignment="1">
      <alignment horizontal="center" vertical="center" wrapText="1"/>
    </xf>
    <xf numFmtId="177" fontId="24" fillId="5" borderId="31" xfId="4" applyNumberFormat="1" applyFont="1" applyFill="1" applyBorder="1" applyAlignment="1">
      <alignment horizontal="right" vertical="center" wrapText="1"/>
    </xf>
    <xf numFmtId="177" fontId="24" fillId="5" borderId="60" xfId="4" applyNumberFormat="1" applyFont="1" applyFill="1" applyBorder="1" applyAlignment="1">
      <alignment horizontal="right" vertical="center" wrapText="1"/>
    </xf>
    <xf numFmtId="0" fontId="27" fillId="0" borderId="0" xfId="14" applyNumberFormat="1" applyFont="1" applyBorder="1" applyAlignment="1">
      <alignment vertical="center"/>
    </xf>
    <xf numFmtId="0" fontId="27" fillId="0" borderId="0" xfId="14" applyNumberFormat="1" applyFont="1" applyBorder="1" applyAlignment="1">
      <alignment horizontal="right" vertical="center"/>
    </xf>
    <xf numFmtId="0" fontId="9" fillId="3" borderId="25" xfId="14" applyNumberFormat="1" applyFont="1" applyFill="1" applyBorder="1" applyAlignment="1">
      <alignment horizontal="center" vertical="center" wrapText="1"/>
    </xf>
    <xf numFmtId="0" fontId="9" fillId="3" borderId="26" xfId="14" applyNumberFormat="1" applyFont="1" applyFill="1" applyBorder="1" applyAlignment="1">
      <alignment horizontal="center" vertical="center" wrapText="1"/>
    </xf>
    <xf numFmtId="0" fontId="9" fillId="3" borderId="27" xfId="14" applyNumberFormat="1" applyFont="1" applyFill="1" applyBorder="1" applyAlignment="1">
      <alignment horizontal="center" vertical="center" wrapText="1"/>
    </xf>
    <xf numFmtId="0" fontId="7" fillId="9" borderId="36" xfId="1" applyNumberFormat="1" applyFont="1" applyFill="1" applyBorder="1" applyAlignment="1">
      <alignment horizontal="center" vertical="center"/>
    </xf>
    <xf numFmtId="0" fontId="8" fillId="9" borderId="0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center"/>
    </xf>
    <xf numFmtId="0" fontId="7" fillId="0" borderId="0" xfId="1" applyNumberFormat="1" applyFont="1" applyBorder="1" applyAlignment="1">
      <alignment horizontal="center" vertical="center"/>
    </xf>
    <xf numFmtId="49" fontId="8" fillId="13" borderId="74" xfId="1" applyNumberFormat="1" applyFont="1" applyFill="1" applyBorder="1" applyAlignment="1">
      <alignment horizontal="center" vertical="center" wrapText="1"/>
    </xf>
    <xf numFmtId="49" fontId="8" fillId="13" borderId="11" xfId="1" applyNumberFormat="1" applyFont="1" applyFill="1" applyBorder="1" applyAlignment="1">
      <alignment horizontal="center" vertical="center" wrapText="1"/>
    </xf>
    <xf numFmtId="49" fontId="8" fillId="13" borderId="10" xfId="1" applyNumberFormat="1" applyFont="1" applyFill="1" applyBorder="1" applyAlignment="1">
      <alignment horizontal="center" vertical="center" wrapText="1"/>
    </xf>
    <xf numFmtId="179" fontId="8" fillId="14" borderId="100" xfId="6" applyNumberFormat="1" applyFont="1" applyFill="1" applyBorder="1" applyAlignment="1">
      <alignment horizontal="right" vertical="center" indent="1"/>
    </xf>
    <xf numFmtId="177" fontId="7" fillId="14" borderId="100" xfId="5" applyNumberFormat="1" applyFont="1" applyFill="1" applyBorder="1" applyAlignment="1">
      <alignment horizontal="center" vertical="center" shrinkToFit="1"/>
    </xf>
    <xf numFmtId="177" fontId="7" fillId="14" borderId="101" xfId="5" applyNumberFormat="1" applyFont="1" applyFill="1" applyBorder="1" applyAlignment="1">
      <alignment horizontal="center" vertical="center"/>
    </xf>
    <xf numFmtId="41" fontId="8" fillId="15" borderId="6" xfId="6" applyNumberFormat="1" applyFont="1" applyFill="1" applyBorder="1" applyAlignment="1">
      <alignment horizontal="center" vertical="center"/>
    </xf>
    <xf numFmtId="177" fontId="8" fillId="15" borderId="6" xfId="5" applyNumberFormat="1" applyFont="1" applyFill="1" applyBorder="1" applyAlignment="1">
      <alignment horizontal="center" vertical="center" shrinkToFit="1"/>
    </xf>
    <xf numFmtId="177" fontId="8" fillId="15" borderId="7" xfId="5" applyNumberFormat="1" applyFont="1" applyFill="1" applyBorder="1" applyAlignment="1">
      <alignment horizontal="center" vertical="center"/>
    </xf>
    <xf numFmtId="0" fontId="12" fillId="0" borderId="0" xfId="1" applyNumberFormat="1" applyFont="1" applyBorder="1" applyAlignment="1">
      <alignment vertical="center"/>
    </xf>
    <xf numFmtId="0" fontId="7" fillId="0" borderId="0" xfId="1" applyNumberFormat="1" applyFont="1" applyBorder="1" applyAlignment="1">
      <alignment vertical="center"/>
    </xf>
    <xf numFmtId="177" fontId="32" fillId="0" borderId="1" xfId="15" applyNumberFormat="1" applyFont="1" applyBorder="1" applyAlignment="1">
      <alignment horizontal="right" vertical="center"/>
    </xf>
    <xf numFmtId="0" fontId="2" fillId="0" borderId="0" xfId="14">
      <alignment vertical="center"/>
    </xf>
    <xf numFmtId="179" fontId="34" fillId="0" borderId="1" xfId="10" applyNumberFormat="1" applyFont="1" applyFill="1" applyBorder="1" applyAlignment="1">
      <alignment horizontal="right" vertical="center"/>
    </xf>
    <xf numFmtId="177" fontId="29" fillId="3" borderId="1" xfId="5" applyNumberFormat="1" applyFont="1" applyFill="1" applyBorder="1" applyAlignment="1">
      <alignment horizontal="center" vertical="center" shrinkToFit="1"/>
    </xf>
    <xf numFmtId="177" fontId="29" fillId="3" borderId="2" xfId="5" applyNumberFormat="1" applyFont="1" applyFill="1" applyBorder="1" applyAlignment="1">
      <alignment horizontal="center" vertical="center"/>
    </xf>
    <xf numFmtId="177" fontId="29" fillId="3" borderId="99" xfId="5" applyNumberFormat="1" applyFont="1" applyFill="1" applyBorder="1" applyAlignment="1">
      <alignment horizontal="center" vertical="center"/>
    </xf>
    <xf numFmtId="41" fontId="13" fillId="0" borderId="0" xfId="10">
      <alignment vertical="center"/>
    </xf>
    <xf numFmtId="0" fontId="0" fillId="0" borderId="0" xfId="3" applyNumberFormat="1" applyFont="1" applyFill="1">
      <alignment vertical="center"/>
    </xf>
    <xf numFmtId="177" fontId="33" fillId="0" borderId="0" xfId="3" applyNumberFormat="1" applyFont="1" applyFill="1" applyAlignment="1">
      <alignment horizontal="right" vertical="center"/>
    </xf>
    <xf numFmtId="41" fontId="13" fillId="0" borderId="0" xfId="10" applyFill="1">
      <alignment vertical="center"/>
    </xf>
    <xf numFmtId="41" fontId="36" fillId="9" borderId="1" xfId="19" applyNumberFormat="1" applyFont="1" applyFill="1" applyBorder="1" applyAlignment="1">
      <alignment horizontal="left" vertical="center" wrapText="1" indent="1"/>
    </xf>
    <xf numFmtId="41" fontId="36" fillId="9" borderId="5" xfId="19" applyNumberFormat="1" applyFont="1" applyFill="1" applyBorder="1" applyAlignment="1">
      <alignment horizontal="left" vertical="center" wrapText="1" indent="1"/>
    </xf>
    <xf numFmtId="179" fontId="34" fillId="0" borderId="5" xfId="10" applyNumberFormat="1" applyFont="1" applyBorder="1" applyAlignment="1">
      <alignment horizontal="right" vertical="center"/>
    </xf>
    <xf numFmtId="177" fontId="29" fillId="3" borderId="5" xfId="5" applyNumberFormat="1" applyFont="1" applyFill="1" applyBorder="1" applyAlignment="1">
      <alignment horizontal="center" vertical="center" shrinkToFit="1"/>
    </xf>
    <xf numFmtId="49" fontId="31" fillId="13" borderId="12" xfId="1" applyNumberFormat="1" applyFont="1" applyFill="1" applyBorder="1" applyAlignment="1">
      <alignment horizontal="center" vertical="center" wrapText="1"/>
    </xf>
    <xf numFmtId="3" fontId="15" fillId="0" borderId="0" xfId="18" applyNumberFormat="1" applyFont="1" applyBorder="1" applyAlignment="1">
      <alignment horizontal="right" vertical="center" wrapText="1"/>
    </xf>
    <xf numFmtId="177" fontId="35" fillId="3" borderId="0" xfId="5" applyNumberFormat="1" applyFont="1" applyFill="1" applyAlignment="1">
      <alignment vertical="center"/>
    </xf>
    <xf numFmtId="177" fontId="35" fillId="3" borderId="0" xfId="5" applyNumberFormat="1" applyFont="1" applyFill="1" applyAlignment="1">
      <alignment horizontal="center" vertical="center"/>
    </xf>
    <xf numFmtId="41" fontId="35" fillId="3" borderId="0" xfId="6" applyNumberFormat="1" applyFont="1" applyFill="1" applyAlignment="1">
      <alignment horizontal="left" vertical="center" indent="1"/>
    </xf>
    <xf numFmtId="177" fontId="35" fillId="3" borderId="0" xfId="5" applyNumberFormat="1" applyFont="1" applyFill="1" applyAlignment="1">
      <alignment vertical="center" shrinkToFit="1"/>
    </xf>
    <xf numFmtId="177" fontId="35" fillId="3" borderId="2" xfId="5" applyNumberFormat="1" applyFont="1" applyFill="1" applyBorder="1" applyAlignment="1">
      <alignment horizontal="center" vertical="center"/>
    </xf>
    <xf numFmtId="41" fontId="37" fillId="0" borderId="0" xfId="10" applyNumberFormat="1" applyFont="1" applyAlignment="1">
      <alignment horizontal="center" vertical="center"/>
    </xf>
    <xf numFmtId="41" fontId="37" fillId="0" borderId="0" xfId="10" applyNumberFormat="1" applyFont="1" applyAlignment="1">
      <alignment horizontal="left" vertical="center"/>
    </xf>
    <xf numFmtId="0" fontId="37" fillId="0" borderId="0" xfId="0" applyNumberFormat="1" applyFont="1">
      <alignment vertical="center"/>
    </xf>
    <xf numFmtId="0" fontId="35" fillId="0" borderId="0" xfId="5" applyNumberFormat="1" applyFont="1" applyAlignment="1">
      <alignment vertical="center" shrinkToFit="1"/>
    </xf>
    <xf numFmtId="0" fontId="35" fillId="0" borderId="0" xfId="5" applyNumberFormat="1" applyFont="1" applyAlignment="1">
      <alignment vertical="center"/>
    </xf>
    <xf numFmtId="0" fontId="35" fillId="0" borderId="0" xfId="5" applyNumberFormat="1" applyFont="1" applyAlignment="1">
      <alignment horizontal="center" vertical="center" shrinkToFit="1"/>
    </xf>
    <xf numFmtId="41" fontId="35" fillId="0" borderId="0" xfId="6" applyNumberFormat="1" applyFont="1" applyAlignment="1">
      <alignment vertical="center"/>
    </xf>
    <xf numFmtId="41" fontId="35" fillId="0" borderId="0" xfId="5" applyNumberFormat="1" applyFont="1" applyAlignment="1">
      <alignment vertical="center" shrinkToFit="1"/>
    </xf>
    <xf numFmtId="0" fontId="37" fillId="0" borderId="0" xfId="5" applyNumberFormat="1" applyFont="1" applyAlignment="1">
      <alignment vertical="center"/>
    </xf>
    <xf numFmtId="0" fontId="37" fillId="0" borderId="0" xfId="5" applyNumberFormat="1" applyFont="1" applyAlignment="1">
      <alignment horizontal="center" vertical="center" shrinkToFit="1"/>
    </xf>
    <xf numFmtId="41" fontId="37" fillId="0" borderId="0" xfId="6" applyNumberFormat="1" applyFont="1" applyAlignment="1">
      <alignment vertical="center"/>
    </xf>
    <xf numFmtId="0" fontId="37" fillId="0" borderId="0" xfId="5" applyNumberFormat="1" applyFont="1" applyAlignment="1">
      <alignment vertical="center" shrinkToFit="1"/>
    </xf>
    <xf numFmtId="0" fontId="35" fillId="0" borderId="0" xfId="1" applyNumberFormat="1" applyFont="1"/>
    <xf numFmtId="0" fontId="35" fillId="0" borderId="0" xfId="1" applyNumberFormat="1" applyFont="1" applyAlignment="1">
      <alignment horizontal="center" vertical="center"/>
    </xf>
    <xf numFmtId="0" fontId="37" fillId="0" borderId="0" xfId="1" applyNumberFormat="1" applyFont="1" applyBorder="1" applyAlignment="1">
      <alignment horizontal="center" vertical="center"/>
    </xf>
    <xf numFmtId="0" fontId="35" fillId="0" borderId="0" xfId="1" applyNumberFormat="1" applyFont="1" applyFill="1" applyBorder="1" applyAlignment="1">
      <alignment horizontal="center" vertical="center"/>
    </xf>
    <xf numFmtId="14" fontId="39" fillId="0" borderId="0" xfId="18" applyNumberFormat="1" applyFont="1" applyBorder="1" applyAlignment="1">
      <alignment horizontal="center" vertical="center" wrapText="1"/>
    </xf>
    <xf numFmtId="0" fontId="35" fillId="0" borderId="0" xfId="1" applyNumberFormat="1" applyFont="1" applyFill="1" applyBorder="1" applyAlignment="1">
      <alignment horizontal="center" vertical="center" shrinkToFit="1"/>
    </xf>
    <xf numFmtId="3" fontId="39" fillId="0" borderId="0" xfId="18" applyNumberFormat="1" applyFont="1" applyBorder="1" applyAlignment="1">
      <alignment horizontal="right" vertical="center" wrapText="1"/>
    </xf>
    <xf numFmtId="0" fontId="38" fillId="0" borderId="1" xfId="30" applyFont="1" applyFill="1" applyBorder="1" applyAlignment="1">
      <alignment horizontal="center" vertical="center" wrapText="1"/>
    </xf>
    <xf numFmtId="177" fontId="8" fillId="15" borderId="19" xfId="5" applyNumberFormat="1" applyFont="1" applyFill="1" applyBorder="1" applyAlignment="1">
      <alignment horizontal="center" vertical="center"/>
    </xf>
    <xf numFmtId="179" fontId="34" fillId="9" borderId="90" xfId="0" applyNumberFormat="1" applyFont="1" applyFill="1" applyBorder="1" applyAlignment="1">
      <alignment horizontal="center" vertical="center"/>
    </xf>
    <xf numFmtId="179" fontId="34" fillId="9" borderId="130" xfId="0" applyNumberFormat="1" applyFont="1" applyFill="1" applyBorder="1" applyAlignment="1">
      <alignment horizontal="center" vertical="center"/>
    </xf>
    <xf numFmtId="177" fontId="29" fillId="3" borderId="1" xfId="5" applyNumberFormat="1" applyFont="1" applyFill="1" applyBorder="1" applyAlignment="1">
      <alignment horizontal="center" vertical="center"/>
    </xf>
    <xf numFmtId="177" fontId="8" fillId="15" borderId="6" xfId="5" applyNumberFormat="1" applyFont="1" applyFill="1" applyBorder="1" applyAlignment="1">
      <alignment horizontal="center" vertical="center"/>
    </xf>
    <xf numFmtId="177" fontId="29" fillId="3" borderId="5" xfId="5" applyNumberFormat="1" applyFont="1" applyFill="1" applyBorder="1" applyAlignment="1">
      <alignment horizontal="center" vertical="center"/>
    </xf>
    <xf numFmtId="179" fontId="34" fillId="0" borderId="5" xfId="10" applyNumberFormat="1" applyFont="1" applyFill="1" applyBorder="1" applyAlignment="1">
      <alignment horizontal="right" vertical="center"/>
    </xf>
    <xf numFmtId="177" fontId="32" fillId="3" borderId="43" xfId="5" applyNumberFormat="1" applyFont="1" applyFill="1" applyBorder="1" applyAlignment="1">
      <alignment horizontal="center" vertical="center" shrinkToFit="1"/>
    </xf>
    <xf numFmtId="177" fontId="32" fillId="3" borderId="17" xfId="7" applyNumberFormat="1" applyFont="1" applyFill="1" applyBorder="1" applyAlignment="1">
      <alignment horizontal="center" vertical="center" shrinkToFit="1"/>
    </xf>
    <xf numFmtId="0" fontId="32" fillId="0" borderId="17" xfId="5" applyNumberFormat="1" applyFont="1" applyBorder="1" applyAlignment="1">
      <alignment horizontal="center" vertical="center" wrapText="1"/>
    </xf>
    <xf numFmtId="177" fontId="32" fillId="3" borderId="123" xfId="5" applyNumberFormat="1" applyFont="1" applyFill="1" applyBorder="1" applyAlignment="1">
      <alignment horizontal="center" vertical="center"/>
    </xf>
    <xf numFmtId="177" fontId="32" fillId="3" borderId="0" xfId="5" applyNumberFormat="1" applyFont="1" applyFill="1" applyAlignment="1">
      <alignment vertical="center"/>
    </xf>
    <xf numFmtId="177" fontId="32" fillId="3" borderId="0" xfId="5" applyNumberFormat="1" applyFont="1" applyFill="1" applyAlignment="1">
      <alignment horizontal="center" vertical="center"/>
    </xf>
    <xf numFmtId="41" fontId="32" fillId="3" borderId="0" xfId="6" applyNumberFormat="1" applyFont="1" applyFill="1" applyAlignment="1">
      <alignment horizontal="left" vertical="center" indent="1"/>
    </xf>
    <xf numFmtId="177" fontId="32" fillId="3" borderId="0" xfId="5" applyNumberFormat="1" applyFont="1" applyFill="1" applyAlignment="1">
      <alignment vertical="center" shrinkToFit="1"/>
    </xf>
    <xf numFmtId="177" fontId="32" fillId="3" borderId="0" xfId="5" applyNumberFormat="1" applyFont="1" applyFill="1" applyAlignment="1">
      <alignment horizontal="right" vertical="center"/>
    </xf>
    <xf numFmtId="177" fontId="31" fillId="13" borderId="19" xfId="5" applyNumberFormat="1" applyFont="1" applyFill="1" applyBorder="1" applyAlignment="1">
      <alignment horizontal="center" vertical="center"/>
    </xf>
    <xf numFmtId="177" fontId="31" fillId="13" borderId="6" xfId="5" applyNumberFormat="1" applyFont="1" applyFill="1" applyBorder="1" applyAlignment="1">
      <alignment horizontal="center" vertical="center"/>
    </xf>
    <xf numFmtId="41" fontId="31" fillId="13" borderId="6" xfId="6" applyNumberFormat="1" applyFont="1" applyFill="1" applyBorder="1" applyAlignment="1">
      <alignment horizontal="center" vertical="center"/>
    </xf>
    <xf numFmtId="177" fontId="31" fillId="13" borderId="6" xfId="5" applyNumberFormat="1" applyFont="1" applyFill="1" applyBorder="1" applyAlignment="1">
      <alignment horizontal="center" vertical="center" shrinkToFit="1"/>
    </xf>
    <xf numFmtId="177" fontId="31" fillId="13" borderId="7" xfId="5" applyNumberFormat="1" applyFont="1" applyFill="1" applyBorder="1" applyAlignment="1">
      <alignment horizontal="center" vertical="center"/>
    </xf>
    <xf numFmtId="177" fontId="32" fillId="3" borderId="13" xfId="5" applyNumberFormat="1" applyFont="1" applyFill="1" applyBorder="1" applyAlignment="1">
      <alignment horizontal="center" vertical="center" shrinkToFit="1"/>
    </xf>
    <xf numFmtId="177" fontId="32" fillId="3" borderId="5" xfId="7" applyNumberFormat="1" applyFont="1" applyFill="1" applyBorder="1" applyAlignment="1">
      <alignment horizontal="center" vertical="center" shrinkToFit="1"/>
    </xf>
    <xf numFmtId="0" fontId="32" fillId="0" borderId="5" xfId="5" applyNumberFormat="1" applyFont="1" applyBorder="1" applyAlignment="1">
      <alignment horizontal="center" vertical="center" wrapText="1"/>
    </xf>
    <xf numFmtId="41" fontId="31" fillId="14" borderId="6" xfId="6" applyNumberFormat="1" applyFont="1" applyFill="1" applyBorder="1" applyAlignment="1">
      <alignment horizontal="left" vertical="center" indent="1"/>
    </xf>
    <xf numFmtId="177" fontId="32" fillId="14" borderId="6" xfId="5" applyNumberFormat="1" applyFont="1" applyFill="1" applyBorder="1" applyAlignment="1">
      <alignment horizontal="center" vertical="center" shrinkToFit="1"/>
    </xf>
    <xf numFmtId="177" fontId="32" fillId="14" borderId="7" xfId="5" applyNumberFormat="1" applyFont="1" applyFill="1" applyBorder="1" applyAlignment="1">
      <alignment horizontal="center" vertical="center"/>
    </xf>
    <xf numFmtId="0" fontId="32" fillId="3" borderId="0" xfId="5" applyNumberFormat="1" applyFont="1" applyFill="1" applyBorder="1" applyAlignment="1">
      <alignment horizontal="left" vertical="center"/>
    </xf>
    <xf numFmtId="0" fontId="32" fillId="3" borderId="0" xfId="5" applyNumberFormat="1" applyFont="1" applyFill="1" applyBorder="1" applyAlignment="1">
      <alignment horizontal="center" vertical="center"/>
    </xf>
    <xf numFmtId="0" fontId="32" fillId="3" borderId="0" xfId="5" applyNumberFormat="1" applyFont="1" applyFill="1" applyBorder="1" applyAlignment="1">
      <alignment horizontal="center" vertical="center" shrinkToFit="1"/>
    </xf>
    <xf numFmtId="41" fontId="32" fillId="3" borderId="0" xfId="6" applyNumberFormat="1" applyFont="1" applyFill="1" applyBorder="1" applyAlignment="1">
      <alignment horizontal="center" vertical="center"/>
    </xf>
    <xf numFmtId="0" fontId="32" fillId="3" borderId="0" xfId="5" applyNumberFormat="1" applyFont="1" applyFill="1" applyBorder="1" applyAlignment="1">
      <alignment horizontal="right" vertical="center" shrinkToFit="1"/>
    </xf>
    <xf numFmtId="0" fontId="32" fillId="3" borderId="0" xfId="5" applyNumberFormat="1" applyFont="1" applyFill="1" applyBorder="1" applyAlignment="1">
      <alignment horizontal="right" vertical="center"/>
    </xf>
    <xf numFmtId="41" fontId="32" fillId="0" borderId="1" xfId="10" applyNumberFormat="1" applyFont="1" applyFill="1" applyBorder="1" applyAlignment="1">
      <alignment horizontal="left" vertical="center"/>
    </xf>
    <xf numFmtId="41" fontId="32" fillId="0" borderId="1" xfId="10" applyNumberFormat="1" applyFont="1" applyFill="1" applyBorder="1" applyAlignment="1">
      <alignment vertical="center"/>
    </xf>
    <xf numFmtId="41" fontId="32" fillId="0" borderId="23" xfId="10" applyNumberFormat="1" applyFont="1" applyBorder="1" applyAlignment="1">
      <alignment horizontal="left" vertical="center"/>
    </xf>
    <xf numFmtId="41" fontId="32" fillId="0" borderId="23" xfId="10" applyNumberFormat="1" applyFont="1" applyBorder="1" applyAlignment="1">
      <alignment horizontal="center" vertical="center"/>
    </xf>
    <xf numFmtId="41" fontId="32" fillId="0" borderId="23" xfId="10" applyNumberFormat="1" applyFont="1" applyBorder="1" applyAlignment="1">
      <alignment horizontal="right"/>
    </xf>
    <xf numFmtId="41" fontId="31" fillId="15" borderId="13" xfId="10" applyNumberFormat="1" applyFont="1" applyFill="1" applyBorder="1" applyAlignment="1">
      <alignment horizontal="center" vertical="center"/>
    </xf>
    <xf numFmtId="41" fontId="31" fillId="15" borderId="14" xfId="10" applyNumberFormat="1" applyFont="1" applyFill="1" applyBorder="1" applyAlignment="1">
      <alignment horizontal="center" vertical="center"/>
    </xf>
    <xf numFmtId="41" fontId="31" fillId="15" borderId="15" xfId="10" applyNumberFormat="1" applyFont="1" applyFill="1" applyBorder="1" applyAlignment="1">
      <alignment horizontal="center" vertical="center"/>
    </xf>
    <xf numFmtId="41" fontId="32" fillId="0" borderId="2" xfId="10" applyNumberFormat="1" applyFont="1" applyFill="1" applyBorder="1" applyAlignment="1">
      <alignment horizontal="center" vertical="center"/>
    </xf>
    <xf numFmtId="41" fontId="31" fillId="14" borderId="16" xfId="10" applyNumberFormat="1" applyFont="1" applyFill="1" applyBorder="1" applyAlignment="1">
      <alignment horizontal="center" vertical="center"/>
    </xf>
    <xf numFmtId="41" fontId="31" fillId="14" borderId="3" xfId="10" applyNumberFormat="1" applyFont="1" applyFill="1" applyBorder="1" applyAlignment="1">
      <alignment horizontal="center" vertical="center"/>
    </xf>
    <xf numFmtId="41" fontId="31" fillId="14" borderId="3" xfId="10" applyNumberFormat="1" applyFont="1" applyFill="1" applyBorder="1" applyAlignment="1">
      <alignment horizontal="left" vertical="center"/>
    </xf>
    <xf numFmtId="41" fontId="31" fillId="14" borderId="4" xfId="10" applyNumberFormat="1" applyFont="1" applyFill="1" applyBorder="1" applyAlignment="1">
      <alignment horizontal="center" vertical="center"/>
    </xf>
    <xf numFmtId="49" fontId="32" fillId="3" borderId="14" xfId="5" applyNumberFormat="1" applyFont="1" applyFill="1" applyBorder="1" applyAlignment="1">
      <alignment horizontal="center" vertical="center" shrinkToFit="1"/>
    </xf>
    <xf numFmtId="0" fontId="32" fillId="3" borderId="14" xfId="5" applyNumberFormat="1" applyFont="1" applyFill="1" applyBorder="1" applyAlignment="1">
      <alignment horizontal="center" vertical="center" shrinkToFit="1"/>
    </xf>
    <xf numFmtId="49" fontId="32" fillId="3" borderId="1" xfId="5" applyNumberFormat="1" applyFont="1" applyFill="1" applyBorder="1" applyAlignment="1">
      <alignment horizontal="center" vertical="center" shrinkToFit="1"/>
    </xf>
    <xf numFmtId="0" fontId="32" fillId="3" borderId="1" xfId="5" applyNumberFormat="1" applyFont="1" applyFill="1" applyBorder="1" applyAlignment="1">
      <alignment horizontal="center" vertical="center" shrinkToFit="1"/>
    </xf>
    <xf numFmtId="0" fontId="32" fillId="3" borderId="15" xfId="5" applyNumberFormat="1" applyFont="1" applyFill="1" applyBorder="1" applyAlignment="1">
      <alignment horizontal="center" vertical="center"/>
    </xf>
    <xf numFmtId="0" fontId="31" fillId="3" borderId="2" xfId="5" applyNumberFormat="1" applyFont="1" applyFill="1" applyBorder="1" applyAlignment="1">
      <alignment horizontal="center" vertical="center"/>
    </xf>
    <xf numFmtId="0" fontId="32" fillId="3" borderId="2" xfId="5" applyNumberFormat="1" applyFont="1" applyFill="1" applyBorder="1" applyAlignment="1">
      <alignment horizontal="center" vertical="center"/>
    </xf>
    <xf numFmtId="0" fontId="31" fillId="13" borderId="1" xfId="5" applyNumberFormat="1" applyFont="1" applyFill="1" applyBorder="1" applyAlignment="1">
      <alignment horizontal="center" vertical="center" shrinkToFit="1"/>
    </xf>
    <xf numFmtId="177" fontId="32" fillId="13" borderId="1" xfId="5" applyNumberFormat="1" applyFont="1" applyFill="1" applyBorder="1" applyAlignment="1">
      <alignment horizontal="right" vertical="center" wrapText="1"/>
    </xf>
    <xf numFmtId="0" fontId="32" fillId="13" borderId="1" xfId="5" applyNumberFormat="1" applyFont="1" applyFill="1" applyBorder="1" applyAlignment="1">
      <alignment horizontal="center" vertical="center" shrinkToFit="1"/>
    </xf>
    <xf numFmtId="0" fontId="32" fillId="13" borderId="2" xfId="5" applyNumberFormat="1" applyFont="1" applyFill="1" applyBorder="1" applyAlignment="1">
      <alignment horizontal="center" vertical="center"/>
    </xf>
    <xf numFmtId="177" fontId="32" fillId="0" borderId="1" xfId="0" applyNumberFormat="1" applyFont="1" applyFill="1" applyBorder="1" applyAlignment="1">
      <alignment horizontal="right" vertical="center" wrapText="1"/>
    </xf>
    <xf numFmtId="0" fontId="32" fillId="3" borderId="5" xfId="5" applyNumberFormat="1" applyFont="1" applyFill="1" applyBorder="1" applyAlignment="1">
      <alignment horizontal="center" vertical="center" shrinkToFit="1"/>
    </xf>
    <xf numFmtId="178" fontId="32" fillId="0" borderId="1" xfId="0" applyNumberFormat="1" applyFont="1" applyBorder="1" applyAlignment="1">
      <alignment horizontal="center" vertical="center"/>
    </xf>
    <xf numFmtId="177" fontId="32" fillId="13" borderId="1" xfId="0" applyNumberFormat="1" applyFont="1" applyFill="1" applyBorder="1" applyAlignment="1">
      <alignment horizontal="right" vertical="center" wrapText="1"/>
    </xf>
    <xf numFmtId="177" fontId="32" fillId="0" borderId="5" xfId="0" applyNumberFormat="1" applyFont="1" applyFill="1" applyBorder="1" applyAlignment="1">
      <alignment horizontal="right" vertical="center" wrapText="1"/>
    </xf>
    <xf numFmtId="0" fontId="31" fillId="13" borderId="88" xfId="5" applyNumberFormat="1" applyFont="1" applyFill="1" applyBorder="1" applyAlignment="1">
      <alignment horizontal="center" vertical="center" shrinkToFit="1"/>
    </xf>
    <xf numFmtId="41" fontId="31" fillId="13" borderId="88" xfId="6" applyNumberFormat="1" applyFont="1" applyFill="1" applyBorder="1" applyAlignment="1">
      <alignment horizontal="center" vertical="center"/>
    </xf>
    <xf numFmtId="0" fontId="31" fillId="13" borderId="89" xfId="5" applyNumberFormat="1" applyFont="1" applyFill="1" applyBorder="1" applyAlignment="1">
      <alignment horizontal="center" vertical="center"/>
    </xf>
    <xf numFmtId="0" fontId="32" fillId="3" borderId="99" xfId="5" applyNumberFormat="1" applyFont="1" applyFill="1" applyBorder="1" applyAlignment="1">
      <alignment horizontal="center" vertical="center"/>
    </xf>
    <xf numFmtId="0" fontId="32" fillId="3" borderId="21" xfId="5" applyNumberFormat="1" applyFont="1" applyFill="1" applyBorder="1" applyAlignment="1">
      <alignment horizontal="center" vertical="center" wrapText="1"/>
    </xf>
    <xf numFmtId="0" fontId="32" fillId="3" borderId="44" xfId="5" applyNumberFormat="1" applyFont="1" applyFill="1" applyBorder="1" applyAlignment="1">
      <alignment horizontal="center" vertical="center" wrapText="1"/>
    </xf>
    <xf numFmtId="41" fontId="31" fillId="14" borderId="100" xfId="6" applyNumberFormat="1" applyFont="1" applyFill="1" applyBorder="1" applyAlignment="1">
      <alignment horizontal="right" vertical="center"/>
    </xf>
    <xf numFmtId="0" fontId="32" fillId="14" borderId="100" xfId="5" applyNumberFormat="1" applyFont="1" applyFill="1" applyBorder="1" applyAlignment="1">
      <alignment horizontal="center" vertical="center" shrinkToFit="1"/>
    </xf>
    <xf numFmtId="0" fontId="32" fillId="14" borderId="101" xfId="5" applyNumberFormat="1" applyFont="1" applyFill="1" applyBorder="1" applyAlignment="1">
      <alignment horizontal="center" vertical="center"/>
    </xf>
    <xf numFmtId="41" fontId="32" fillId="0" borderId="17" xfId="10" applyNumberFormat="1" applyFont="1" applyFill="1" applyBorder="1" applyAlignment="1">
      <alignment horizontal="left" vertical="center"/>
    </xf>
    <xf numFmtId="41" fontId="32" fillId="0" borderId="17" xfId="10" applyNumberFormat="1" applyFont="1" applyFill="1" applyBorder="1" applyAlignment="1">
      <alignment vertical="center"/>
    </xf>
    <xf numFmtId="41" fontId="32" fillId="0" borderId="123" xfId="10" applyNumberFormat="1" applyFont="1" applyFill="1" applyBorder="1" applyAlignment="1">
      <alignment horizontal="center" vertical="center"/>
    </xf>
    <xf numFmtId="0" fontId="32" fillId="3" borderId="1" xfId="5" applyNumberFormat="1" applyFont="1" applyFill="1" applyBorder="1" applyAlignment="1">
      <alignment horizontal="center" vertical="center" wrapText="1"/>
    </xf>
    <xf numFmtId="3" fontId="32" fillId="3" borderId="1" xfId="5" applyNumberFormat="1" applyFont="1" applyFill="1" applyBorder="1" applyAlignment="1">
      <alignment horizontal="right" vertical="center"/>
    </xf>
    <xf numFmtId="0" fontId="32" fillId="0" borderId="36" xfId="5" applyNumberFormat="1" applyFont="1" applyBorder="1" applyAlignment="1">
      <alignment horizontal="center" vertical="center" shrinkToFit="1"/>
    </xf>
    <xf numFmtId="177" fontId="32" fillId="0" borderId="56" xfId="1" applyNumberFormat="1" applyFont="1" applyFill="1" applyBorder="1" applyAlignment="1">
      <alignment horizontal="right" vertical="center" wrapText="1"/>
    </xf>
    <xf numFmtId="0" fontId="32" fillId="0" borderId="2" xfId="5" applyNumberFormat="1" applyFont="1" applyBorder="1" applyAlignment="1">
      <alignment horizontal="center" vertical="center"/>
    </xf>
    <xf numFmtId="0" fontId="32" fillId="0" borderId="1" xfId="5" applyNumberFormat="1" applyFont="1" applyFill="1" applyBorder="1" applyAlignment="1">
      <alignment horizontal="center" vertical="center" shrinkToFit="1"/>
    </xf>
    <xf numFmtId="0" fontId="32" fillId="0" borderId="36" xfId="5" applyNumberFormat="1" applyFont="1" applyFill="1" applyBorder="1" applyAlignment="1">
      <alignment horizontal="center" vertical="center" shrinkToFit="1"/>
    </xf>
    <xf numFmtId="0" fontId="32" fillId="0" borderId="0" xfId="5" applyNumberFormat="1" applyFont="1" applyBorder="1" applyAlignment="1">
      <alignment horizontal="left" vertical="center"/>
    </xf>
    <xf numFmtId="0" fontId="32" fillId="0" borderId="0" xfId="5" applyNumberFormat="1" applyFont="1" applyBorder="1" applyAlignment="1">
      <alignment horizontal="center" vertical="center" shrinkToFit="1"/>
    </xf>
    <xf numFmtId="41" fontId="32" fillId="0" borderId="0" xfId="6" applyNumberFormat="1" applyFont="1" applyBorder="1" applyAlignment="1">
      <alignment horizontal="center" vertical="center"/>
    </xf>
    <xf numFmtId="0" fontId="32" fillId="0" borderId="0" xfId="5" applyNumberFormat="1" applyFont="1" applyAlignment="1">
      <alignment vertical="center" shrinkToFit="1"/>
    </xf>
    <xf numFmtId="0" fontId="32" fillId="0" borderId="0" xfId="5" applyNumberFormat="1" applyFont="1" applyBorder="1" applyAlignment="1">
      <alignment horizontal="right" vertical="center"/>
    </xf>
    <xf numFmtId="0" fontId="31" fillId="13" borderId="87" xfId="5" applyNumberFormat="1" applyFont="1" applyFill="1" applyBorder="1" applyAlignment="1">
      <alignment horizontal="center" vertical="center"/>
    </xf>
    <xf numFmtId="0" fontId="31" fillId="13" borderId="85" xfId="5" applyNumberFormat="1" applyFont="1" applyFill="1" applyBorder="1" applyAlignment="1">
      <alignment horizontal="center" vertical="center" shrinkToFit="1"/>
    </xf>
    <xf numFmtId="41" fontId="31" fillId="13" borderId="1" xfId="6" applyNumberFormat="1" applyFont="1" applyFill="1" applyBorder="1" applyAlignment="1">
      <alignment horizontal="right" vertical="center"/>
    </xf>
    <xf numFmtId="0" fontId="32" fillId="13" borderId="36" xfId="5" applyNumberFormat="1" applyFont="1" applyFill="1" applyBorder="1" applyAlignment="1">
      <alignment horizontal="center" vertical="center" shrinkToFit="1"/>
    </xf>
    <xf numFmtId="0" fontId="31" fillId="13" borderId="2" xfId="5" applyNumberFormat="1" applyFont="1" applyFill="1" applyBorder="1" applyAlignment="1">
      <alignment horizontal="center" vertical="center"/>
    </xf>
    <xf numFmtId="0" fontId="32" fillId="0" borderId="2" xfId="5" applyNumberFormat="1" applyFont="1" applyFill="1" applyBorder="1" applyAlignment="1">
      <alignment horizontal="center" vertical="center"/>
    </xf>
    <xf numFmtId="0" fontId="31" fillId="14" borderId="103" xfId="5" applyNumberFormat="1" applyFont="1" applyFill="1" applyBorder="1" applyAlignment="1">
      <alignment horizontal="center" vertical="center" shrinkToFit="1"/>
    </xf>
    <xf numFmtId="0" fontId="31" fillId="14" borderId="101" xfId="5" applyNumberFormat="1" applyFont="1" applyFill="1" applyBorder="1" applyAlignment="1">
      <alignment horizontal="center" vertical="center"/>
    </xf>
    <xf numFmtId="0" fontId="24" fillId="0" borderId="46" xfId="14" applyFont="1" applyFill="1" applyBorder="1" applyAlignment="1">
      <alignment horizontal="center" vertical="center" wrapText="1"/>
    </xf>
    <xf numFmtId="177" fontId="24" fillId="3" borderId="22" xfId="0" applyNumberFormat="1" applyFont="1" applyFill="1" applyBorder="1" applyAlignment="1">
      <alignment horizontal="right" vertical="center" wrapText="1"/>
    </xf>
    <xf numFmtId="177" fontId="24" fillId="0" borderId="22" xfId="14" applyNumberFormat="1" applyFont="1" applyFill="1" applyBorder="1" applyAlignment="1">
      <alignment horizontal="right" vertical="center" wrapText="1"/>
    </xf>
    <xf numFmtId="177" fontId="24" fillId="0" borderId="109" xfId="14" applyNumberFormat="1" applyFont="1" applyFill="1" applyBorder="1" applyAlignment="1">
      <alignment horizontal="right" vertical="center" wrapText="1"/>
    </xf>
    <xf numFmtId="0" fontId="24" fillId="0" borderId="9" xfId="14" applyFont="1" applyFill="1" applyBorder="1" applyAlignment="1">
      <alignment horizontal="center" vertical="center" wrapText="1"/>
    </xf>
    <xf numFmtId="177" fontId="24" fillId="0" borderId="1" xfId="14" applyNumberFormat="1" applyFont="1" applyFill="1" applyBorder="1" applyAlignment="1">
      <alignment horizontal="right" vertical="center" wrapText="1"/>
    </xf>
    <xf numFmtId="177" fontId="24" fillId="0" borderId="2" xfId="14" applyNumberFormat="1" applyFont="1" applyFill="1" applyBorder="1" applyAlignment="1">
      <alignment horizontal="right" vertical="center" wrapText="1"/>
    </xf>
    <xf numFmtId="177" fontId="24" fillId="12" borderId="22" xfId="0" applyNumberFormat="1" applyFont="1" applyFill="1" applyBorder="1" applyAlignment="1">
      <alignment horizontal="right" vertical="center" wrapText="1"/>
    </xf>
    <xf numFmtId="177" fontId="24" fillId="0" borderId="22" xfId="0" applyNumberFormat="1" applyFont="1" applyFill="1" applyBorder="1" applyAlignment="1">
      <alignment horizontal="right" vertical="center" wrapText="1"/>
    </xf>
    <xf numFmtId="177" fontId="24" fillId="0" borderId="24" xfId="14" applyNumberFormat="1" applyFont="1" applyFill="1" applyBorder="1" applyAlignment="1">
      <alignment horizontal="right" vertical="center" wrapText="1"/>
    </xf>
    <xf numFmtId="177" fontId="24" fillId="0" borderId="29" xfId="14" applyNumberFormat="1" applyFont="1" applyFill="1" applyBorder="1" applyAlignment="1">
      <alignment horizontal="right" vertical="center" wrapText="1"/>
    </xf>
    <xf numFmtId="177" fontId="24" fillId="0" borderId="5" xfId="14" applyNumberFormat="1" applyFont="1" applyFill="1" applyBorder="1" applyAlignment="1">
      <alignment horizontal="right" vertical="center" wrapText="1"/>
    </xf>
    <xf numFmtId="177" fontId="24" fillId="0" borderId="83" xfId="0" applyNumberFormat="1" applyFont="1" applyFill="1" applyBorder="1" applyAlignment="1">
      <alignment horizontal="right" vertical="center" wrapText="1"/>
    </xf>
    <xf numFmtId="0" fontId="24" fillId="0" borderId="44" xfId="14" applyFont="1" applyFill="1" applyBorder="1" applyAlignment="1">
      <alignment horizontal="center" vertical="center" wrapText="1"/>
    </xf>
    <xf numFmtId="177" fontId="24" fillId="0" borderId="99" xfId="14" applyNumberFormat="1" applyFont="1" applyFill="1" applyBorder="1" applyAlignment="1">
      <alignment horizontal="right" vertical="center" wrapText="1"/>
    </xf>
    <xf numFmtId="0" fontId="24" fillId="0" borderId="119" xfId="14" applyFont="1" applyFill="1" applyBorder="1" applyAlignment="1">
      <alignment horizontal="center" vertical="center" wrapText="1"/>
    </xf>
    <xf numFmtId="177" fontId="24" fillId="3" borderId="28" xfId="0" applyNumberFormat="1" applyFont="1" applyFill="1" applyBorder="1" applyAlignment="1">
      <alignment horizontal="right" vertical="center" wrapText="1"/>
    </xf>
    <xf numFmtId="177" fontId="24" fillId="0" borderId="95" xfId="14" applyNumberFormat="1" applyFont="1" applyFill="1" applyBorder="1" applyAlignment="1">
      <alignment horizontal="right" vertical="center" wrapText="1"/>
    </xf>
    <xf numFmtId="177" fontId="24" fillId="0" borderId="10" xfId="14" applyNumberFormat="1" applyFont="1" applyFill="1" applyBorder="1" applyAlignment="1">
      <alignment horizontal="right" vertical="center" wrapText="1"/>
    </xf>
    <xf numFmtId="177" fontId="24" fillId="0" borderId="66" xfId="0" applyNumberFormat="1" applyFont="1" applyFill="1" applyBorder="1" applyAlignment="1">
      <alignment horizontal="right" vertical="center" wrapText="1"/>
    </xf>
    <xf numFmtId="0" fontId="24" fillId="0" borderId="120" xfId="14" applyFont="1" applyFill="1" applyBorder="1" applyAlignment="1">
      <alignment horizontal="center" vertical="center" wrapText="1"/>
    </xf>
    <xf numFmtId="177" fontId="24" fillId="0" borderId="117" xfId="14" applyNumberFormat="1" applyFont="1" applyFill="1" applyBorder="1" applyAlignment="1">
      <alignment horizontal="right" vertical="center" wrapText="1"/>
    </xf>
    <xf numFmtId="0" fontId="42" fillId="0" borderId="0" xfId="14" applyNumberFormat="1" applyFont="1" applyBorder="1" applyAlignment="1">
      <alignment vertical="center"/>
    </xf>
    <xf numFmtId="0" fontId="42" fillId="0" borderId="0" xfId="14" applyNumberFormat="1" applyFont="1" applyBorder="1" applyAlignment="1">
      <alignment horizontal="right" vertical="center"/>
    </xf>
    <xf numFmtId="0" fontId="43" fillId="13" borderId="97" xfId="14" applyNumberFormat="1" applyFont="1" applyFill="1" applyBorder="1" applyAlignment="1">
      <alignment horizontal="center" vertical="center" wrapText="1"/>
    </xf>
    <xf numFmtId="0" fontId="24" fillId="13" borderId="46" xfId="14" applyFont="1" applyFill="1" applyBorder="1" applyAlignment="1">
      <alignment horizontal="center" vertical="center" wrapText="1"/>
    </xf>
    <xf numFmtId="177" fontId="24" fillId="13" borderId="22" xfId="14" applyNumberFormat="1" applyFont="1" applyFill="1" applyBorder="1" applyAlignment="1">
      <alignment horizontal="right" vertical="center" wrapText="1"/>
    </xf>
    <xf numFmtId="177" fontId="24" fillId="13" borderId="29" xfId="14" applyNumberFormat="1" applyFont="1" applyFill="1" applyBorder="1" applyAlignment="1">
      <alignment horizontal="right" vertical="center" wrapText="1"/>
    </xf>
    <xf numFmtId="177" fontId="24" fillId="13" borderId="24" xfId="14" applyNumberFormat="1" applyFont="1" applyFill="1" applyBorder="1" applyAlignment="1">
      <alignment horizontal="right" vertical="center" wrapText="1"/>
    </xf>
    <xf numFmtId="0" fontId="24" fillId="13" borderId="30" xfId="14" applyFont="1" applyFill="1" applyBorder="1" applyAlignment="1">
      <alignment horizontal="center" vertical="center" wrapText="1"/>
    </xf>
    <xf numFmtId="177" fontId="24" fillId="13" borderId="31" xfId="14" applyNumberFormat="1" applyFont="1" applyFill="1" applyBorder="1" applyAlignment="1">
      <alignment horizontal="right" vertical="center" wrapText="1"/>
    </xf>
    <xf numFmtId="0" fontId="44" fillId="13" borderId="119" xfId="14" applyFont="1" applyFill="1" applyBorder="1" applyAlignment="1">
      <alignment horizontal="center" vertical="center" wrapText="1"/>
    </xf>
    <xf numFmtId="177" fontId="44" fillId="13" borderId="95" xfId="14" applyNumberFormat="1" applyFont="1" applyFill="1" applyBorder="1" applyAlignment="1">
      <alignment horizontal="right" vertical="center" wrapText="1"/>
    </xf>
    <xf numFmtId="177" fontId="44" fillId="13" borderId="96" xfId="14" applyNumberFormat="1" applyFont="1" applyFill="1" applyBorder="1" applyAlignment="1">
      <alignment horizontal="right" vertical="center" wrapText="1"/>
    </xf>
    <xf numFmtId="0" fontId="44" fillId="13" borderId="46" xfId="14" applyFont="1" applyFill="1" applyBorder="1" applyAlignment="1">
      <alignment horizontal="center" vertical="center" wrapText="1"/>
    </xf>
    <xf numFmtId="177" fontId="44" fillId="13" borderId="22" xfId="14" applyNumberFormat="1" applyFont="1" applyFill="1" applyBorder="1" applyAlignment="1">
      <alignment horizontal="right" vertical="center" wrapText="1"/>
    </xf>
    <xf numFmtId="177" fontId="44" fillId="13" borderId="24" xfId="14" applyNumberFormat="1" applyFont="1" applyFill="1" applyBorder="1" applyAlignment="1">
      <alignment horizontal="right" vertical="center" wrapText="1"/>
    </xf>
    <xf numFmtId="0" fontId="44" fillId="13" borderId="27" xfId="14" applyFont="1" applyFill="1" applyBorder="1" applyAlignment="1">
      <alignment horizontal="center" vertical="center" wrapText="1"/>
    </xf>
    <xf numFmtId="177" fontId="44" fillId="13" borderId="25" xfId="14" applyNumberFormat="1" applyFont="1" applyFill="1" applyBorder="1" applyAlignment="1">
      <alignment horizontal="right" vertical="center" wrapText="1"/>
    </xf>
    <xf numFmtId="177" fontId="44" fillId="13" borderId="26" xfId="14" applyNumberFormat="1" applyFont="1" applyFill="1" applyBorder="1" applyAlignment="1">
      <alignment horizontal="right" vertical="center" wrapText="1"/>
    </xf>
    <xf numFmtId="177" fontId="24" fillId="13" borderId="60" xfId="14" applyNumberFormat="1" applyFont="1" applyFill="1" applyBorder="1" applyAlignment="1">
      <alignment horizontal="right" vertical="center" wrapText="1"/>
    </xf>
    <xf numFmtId="0" fontId="44" fillId="13" borderId="13" xfId="14" applyFont="1" applyFill="1" applyBorder="1" applyAlignment="1">
      <alignment horizontal="center" vertical="center" wrapText="1"/>
    </xf>
    <xf numFmtId="177" fontId="44" fillId="13" borderId="14" xfId="14" applyNumberFormat="1" applyFont="1" applyFill="1" applyBorder="1" applyAlignment="1">
      <alignment horizontal="right" vertical="center" wrapText="1"/>
    </xf>
    <xf numFmtId="177" fontId="44" fillId="13" borderId="15" xfId="14" applyNumberFormat="1" applyFont="1" applyFill="1" applyBorder="1" applyAlignment="1">
      <alignment horizontal="right" vertical="center" wrapText="1"/>
    </xf>
    <xf numFmtId="0" fontId="44" fillId="13" borderId="9" xfId="14" applyFont="1" applyFill="1" applyBorder="1" applyAlignment="1">
      <alignment horizontal="center" vertical="center" wrapText="1"/>
    </xf>
    <xf numFmtId="177" fontId="44" fillId="13" borderId="1" xfId="14" applyNumberFormat="1" applyFont="1" applyFill="1" applyBorder="1" applyAlignment="1">
      <alignment horizontal="right" vertical="center" wrapText="1"/>
    </xf>
    <xf numFmtId="177" fontId="44" fillId="13" borderId="2" xfId="14" applyNumberFormat="1" applyFont="1" applyFill="1" applyBorder="1" applyAlignment="1">
      <alignment horizontal="right" vertical="center" wrapText="1"/>
    </xf>
    <xf numFmtId="0" fontId="44" fillId="13" borderId="16" xfId="14" applyFont="1" applyFill="1" applyBorder="1" applyAlignment="1">
      <alignment horizontal="center" vertical="center" wrapText="1"/>
    </xf>
    <xf numFmtId="177" fontId="44" fillId="13" borderId="3" xfId="14" applyNumberFormat="1" applyFont="1" applyFill="1" applyBorder="1" applyAlignment="1">
      <alignment horizontal="right" vertical="center" wrapText="1"/>
    </xf>
    <xf numFmtId="177" fontId="44" fillId="13" borderId="4" xfId="14" applyNumberFormat="1" applyFont="1" applyFill="1" applyBorder="1" applyAlignment="1">
      <alignment horizontal="right" vertical="center" wrapText="1"/>
    </xf>
    <xf numFmtId="177" fontId="24" fillId="0" borderId="0" xfId="0" applyNumberFormat="1" applyFont="1" applyFill="1" applyBorder="1" applyAlignment="1">
      <alignment horizontal="right" vertical="center" wrapText="1"/>
    </xf>
    <xf numFmtId="0" fontId="24" fillId="13" borderId="9" xfId="14" applyFont="1" applyFill="1" applyBorder="1" applyAlignment="1">
      <alignment horizontal="center" vertical="center" wrapText="1"/>
    </xf>
    <xf numFmtId="177" fontId="24" fillId="13" borderId="1" xfId="14" applyNumberFormat="1" applyFont="1" applyFill="1" applyBorder="1" applyAlignment="1">
      <alignment horizontal="right" vertical="center" wrapText="1"/>
    </xf>
    <xf numFmtId="177" fontId="24" fillId="13" borderId="2" xfId="14" applyNumberFormat="1" applyFont="1" applyFill="1" applyBorder="1" applyAlignment="1">
      <alignment horizontal="right" vertical="center" wrapText="1"/>
    </xf>
    <xf numFmtId="177" fontId="24" fillId="13" borderId="22" xfId="0" applyNumberFormat="1" applyFont="1" applyFill="1" applyBorder="1" applyAlignment="1">
      <alignment horizontal="right" vertical="center" wrapText="1"/>
    </xf>
    <xf numFmtId="0" fontId="24" fillId="13" borderId="27" xfId="14" applyFont="1" applyFill="1" applyBorder="1" applyAlignment="1">
      <alignment horizontal="center" vertical="center" wrapText="1"/>
    </xf>
    <xf numFmtId="177" fontId="24" fillId="13" borderId="25" xfId="14" applyNumberFormat="1" applyFont="1" applyFill="1" applyBorder="1" applyAlignment="1">
      <alignment horizontal="right" vertical="center" wrapText="1"/>
    </xf>
    <xf numFmtId="177" fontId="24" fillId="13" borderId="26" xfId="14" applyNumberFormat="1" applyFont="1" applyFill="1" applyBorder="1" applyAlignment="1">
      <alignment horizontal="right" vertical="center" wrapText="1"/>
    </xf>
    <xf numFmtId="0" fontId="44" fillId="13" borderId="114" xfId="14" applyFont="1" applyFill="1" applyBorder="1" applyAlignment="1">
      <alignment horizontal="center" vertical="center" wrapText="1"/>
    </xf>
    <xf numFmtId="0" fontId="44" fillId="13" borderId="111" xfId="14" applyFont="1" applyFill="1" applyBorder="1" applyAlignment="1">
      <alignment horizontal="center" vertical="center" wrapText="1"/>
    </xf>
    <xf numFmtId="0" fontId="44" fillId="13" borderId="108" xfId="14" applyFont="1" applyFill="1" applyBorder="1" applyAlignment="1">
      <alignment horizontal="center" vertical="center" wrapText="1"/>
    </xf>
    <xf numFmtId="177" fontId="24" fillId="0" borderId="96" xfId="14" applyNumberFormat="1" applyFont="1" applyFill="1" applyBorder="1" applyAlignment="1">
      <alignment horizontal="right" vertical="center" wrapText="1"/>
    </xf>
    <xf numFmtId="177" fontId="24" fillId="3" borderId="95" xfId="4" applyNumberFormat="1" applyFont="1" applyFill="1" applyBorder="1" applyAlignment="1">
      <alignment horizontal="right" vertical="center" wrapText="1"/>
    </xf>
    <xf numFmtId="177" fontId="44" fillId="13" borderId="113" xfId="14" applyNumberFormat="1" applyFont="1" applyFill="1" applyBorder="1" applyAlignment="1">
      <alignment horizontal="right" vertical="center" wrapText="1"/>
    </xf>
    <xf numFmtId="177" fontId="44" fillId="13" borderId="112" xfId="14" applyNumberFormat="1" applyFont="1" applyFill="1" applyBorder="1" applyAlignment="1">
      <alignment horizontal="right" vertical="center" wrapText="1"/>
    </xf>
    <xf numFmtId="177" fontId="44" fillId="13" borderId="110" xfId="14" applyNumberFormat="1" applyFont="1" applyFill="1" applyBorder="1" applyAlignment="1">
      <alignment horizontal="right" vertical="center" wrapText="1"/>
    </xf>
    <xf numFmtId="177" fontId="44" fillId="13" borderId="109" xfId="14" applyNumberFormat="1" applyFont="1" applyFill="1" applyBorder="1" applyAlignment="1">
      <alignment horizontal="right" vertical="center" wrapText="1"/>
    </xf>
    <xf numFmtId="0" fontId="44" fillId="13" borderId="121" xfId="14" applyFont="1" applyFill="1" applyBorder="1" applyAlignment="1">
      <alignment horizontal="center" vertical="center" wrapText="1"/>
    </xf>
    <xf numFmtId="177" fontId="44" fillId="13" borderId="118" xfId="14" applyNumberFormat="1" applyFont="1" applyFill="1" applyBorder="1" applyAlignment="1">
      <alignment horizontal="right" vertical="center" wrapText="1"/>
    </xf>
    <xf numFmtId="177" fontId="44" fillId="13" borderId="82" xfId="14" applyNumberFormat="1" applyFont="1" applyFill="1" applyBorder="1" applyAlignment="1">
      <alignment horizontal="right" vertical="center" wrapText="1"/>
    </xf>
    <xf numFmtId="177" fontId="44" fillId="14" borderId="14" xfId="4" applyNumberFormat="1" applyFont="1" applyFill="1" applyBorder="1" applyAlignment="1">
      <alignment horizontal="right" vertical="center" wrapText="1"/>
    </xf>
    <xf numFmtId="177" fontId="44" fillId="14" borderId="15" xfId="4" applyNumberFormat="1" applyFont="1" applyFill="1" applyBorder="1" applyAlignment="1">
      <alignment horizontal="right" vertical="center" wrapText="1"/>
    </xf>
    <xf numFmtId="177" fontId="44" fillId="14" borderId="1" xfId="4" applyNumberFormat="1" applyFont="1" applyFill="1" applyBorder="1" applyAlignment="1">
      <alignment horizontal="right" vertical="center" wrapText="1"/>
    </xf>
    <xf numFmtId="177" fontId="44" fillId="14" borderId="2" xfId="4" applyNumberFormat="1" applyFont="1" applyFill="1" applyBorder="1" applyAlignment="1">
      <alignment horizontal="right" vertical="center" wrapText="1"/>
    </xf>
    <xf numFmtId="177" fontId="44" fillId="14" borderId="3" xfId="4" applyNumberFormat="1" applyFont="1" applyFill="1" applyBorder="1" applyAlignment="1">
      <alignment horizontal="right" vertical="center" wrapText="1"/>
    </xf>
    <xf numFmtId="177" fontId="44" fillId="14" borderId="4" xfId="4" applyNumberFormat="1" applyFont="1" applyFill="1" applyBorder="1" applyAlignment="1">
      <alignment horizontal="right" vertical="center" wrapText="1"/>
    </xf>
    <xf numFmtId="0" fontId="33" fillId="0" borderId="0" xfId="14" applyNumberFormat="1" applyFont="1">
      <alignment vertical="center"/>
    </xf>
    <xf numFmtId="49" fontId="24" fillId="0" borderId="33" xfId="4" applyNumberFormat="1" applyFont="1" applyBorder="1" applyAlignment="1">
      <alignment horizontal="center" vertical="center" wrapText="1"/>
    </xf>
    <xf numFmtId="177" fontId="46" fillId="3" borderId="28" xfId="0" applyNumberFormat="1" applyFont="1" applyFill="1" applyBorder="1" applyAlignment="1">
      <alignment horizontal="right" vertical="center" wrapText="1"/>
    </xf>
    <xf numFmtId="177" fontId="24" fillId="0" borderId="22" xfId="4" applyNumberFormat="1" applyFont="1" applyBorder="1" applyAlignment="1">
      <alignment horizontal="right" vertical="center" wrapText="1"/>
    </xf>
    <xf numFmtId="177" fontId="24" fillId="0" borderId="24" xfId="4" applyNumberFormat="1" applyFont="1" applyBorder="1" applyAlignment="1">
      <alignment horizontal="right" vertical="center" wrapText="1"/>
    </xf>
    <xf numFmtId="177" fontId="46" fillId="0" borderId="22" xfId="0" applyNumberFormat="1" applyFont="1" applyFill="1" applyBorder="1" applyAlignment="1">
      <alignment horizontal="right" vertical="center" wrapText="1"/>
    </xf>
    <xf numFmtId="177" fontId="46" fillId="3" borderId="22" xfId="0" applyNumberFormat="1" applyFont="1" applyFill="1" applyBorder="1" applyAlignment="1">
      <alignment horizontal="right" vertical="center" wrapText="1"/>
    </xf>
    <xf numFmtId="49" fontId="24" fillId="0" borderId="33" xfId="4" applyNumberFormat="1" applyFont="1" applyFill="1" applyBorder="1" applyAlignment="1">
      <alignment horizontal="center" vertical="center" wrapText="1"/>
    </xf>
    <xf numFmtId="177" fontId="24" fillId="0" borderId="24" xfId="4" applyNumberFormat="1" applyFont="1" applyFill="1" applyBorder="1" applyAlignment="1">
      <alignment horizontal="right" vertical="center" wrapText="1"/>
    </xf>
    <xf numFmtId="49" fontId="24" fillId="0" borderId="122" xfId="4" applyNumberFormat="1" applyFont="1" applyFill="1" applyBorder="1" applyAlignment="1">
      <alignment horizontal="center" vertical="center" wrapText="1"/>
    </xf>
    <xf numFmtId="177" fontId="24" fillId="0" borderId="95" xfId="4" applyNumberFormat="1" applyFont="1" applyFill="1" applyBorder="1" applyAlignment="1">
      <alignment horizontal="right" vertical="center" wrapText="1"/>
    </xf>
    <xf numFmtId="177" fontId="24" fillId="0" borderId="96" xfId="4" applyNumberFormat="1" applyFont="1" applyFill="1" applyBorder="1" applyAlignment="1">
      <alignment horizontal="right" vertical="center" wrapText="1"/>
    </xf>
    <xf numFmtId="49" fontId="24" fillId="13" borderId="33" xfId="4" applyNumberFormat="1" applyFont="1" applyFill="1" applyBorder="1" applyAlignment="1">
      <alignment horizontal="center" vertical="center" wrapText="1"/>
    </xf>
    <xf numFmtId="177" fontId="24" fillId="13" borderId="22" xfId="4" applyNumberFormat="1" applyFont="1" applyFill="1" applyBorder="1" applyAlignment="1">
      <alignment horizontal="right" vertical="center" wrapText="1"/>
    </xf>
    <xf numFmtId="177" fontId="24" fillId="13" borderId="24" xfId="4" applyNumberFormat="1" applyFont="1" applyFill="1" applyBorder="1" applyAlignment="1">
      <alignment horizontal="right" vertical="center" wrapText="1"/>
    </xf>
    <xf numFmtId="49" fontId="24" fillId="13" borderId="75" xfId="4" applyNumberFormat="1" applyFont="1" applyFill="1" applyBorder="1" applyAlignment="1">
      <alignment horizontal="center" vertical="center" wrapText="1"/>
    </xf>
    <xf numFmtId="177" fontId="24" fillId="13" borderId="25" xfId="4" applyNumberFormat="1" applyFont="1" applyFill="1" applyBorder="1" applyAlignment="1">
      <alignment horizontal="right" vertical="center" wrapText="1"/>
    </xf>
    <xf numFmtId="49" fontId="24" fillId="13" borderId="49" xfId="4" applyNumberFormat="1" applyFont="1" applyFill="1" applyBorder="1" applyAlignment="1">
      <alignment horizontal="center" vertical="center" wrapText="1"/>
    </xf>
    <xf numFmtId="177" fontId="24" fillId="13" borderId="31" xfId="4" applyNumberFormat="1" applyFont="1" applyFill="1" applyBorder="1" applyAlignment="1">
      <alignment horizontal="right" vertical="center" wrapText="1"/>
    </xf>
    <xf numFmtId="177" fontId="24" fillId="13" borderId="60" xfId="4" applyNumberFormat="1" applyFont="1" applyFill="1" applyBorder="1" applyAlignment="1">
      <alignment horizontal="right" vertical="center" wrapText="1"/>
    </xf>
    <xf numFmtId="49" fontId="44" fillId="14" borderId="73" xfId="4" applyNumberFormat="1" applyFont="1" applyFill="1" applyBorder="1" applyAlignment="1">
      <alignment horizontal="center" vertical="center" wrapText="1"/>
    </xf>
    <xf numFmtId="177" fontId="44" fillId="14" borderId="14" xfId="4" applyNumberFormat="1" applyFont="1" applyFill="1" applyBorder="1" applyAlignment="1" applyProtection="1">
      <alignment horizontal="right" vertical="center" wrapText="1"/>
    </xf>
    <xf numFmtId="177" fontId="44" fillId="14" borderId="15" xfId="4" applyNumberFormat="1" applyFont="1" applyFill="1" applyBorder="1" applyAlignment="1" applyProtection="1">
      <alignment horizontal="right" vertical="center" wrapText="1"/>
    </xf>
    <xf numFmtId="49" fontId="44" fillId="14" borderId="36" xfId="4" applyNumberFormat="1" applyFont="1" applyFill="1" applyBorder="1" applyAlignment="1">
      <alignment horizontal="center" vertical="center" wrapText="1"/>
    </xf>
    <xf numFmtId="177" fontId="44" fillId="14" borderId="1" xfId="4" applyNumberFormat="1" applyFont="1" applyFill="1" applyBorder="1" applyAlignment="1" applyProtection="1">
      <alignment horizontal="right" vertical="center" wrapText="1"/>
    </xf>
    <xf numFmtId="177" fontId="44" fillId="14" borderId="2" xfId="4" applyNumberFormat="1" applyFont="1" applyFill="1" applyBorder="1" applyAlignment="1" applyProtection="1">
      <alignment horizontal="right" vertical="center" wrapText="1"/>
    </xf>
    <xf numFmtId="49" fontId="44" fillId="14" borderId="64" xfId="4" applyNumberFormat="1" applyFont="1" applyFill="1" applyBorder="1" applyAlignment="1">
      <alignment horizontal="center" vertical="center" wrapText="1"/>
    </xf>
    <xf numFmtId="177" fontId="44" fillId="14" borderId="3" xfId="4" applyNumberFormat="1" applyFont="1" applyFill="1" applyBorder="1" applyAlignment="1" applyProtection="1">
      <alignment horizontal="right" vertical="center" wrapText="1"/>
    </xf>
    <xf numFmtId="177" fontId="44" fillId="14" borderId="4" xfId="4" applyNumberFormat="1" applyFont="1" applyFill="1" applyBorder="1" applyAlignment="1" applyProtection="1">
      <alignment horizontal="right" vertical="center" wrapText="1"/>
    </xf>
    <xf numFmtId="0" fontId="32" fillId="0" borderId="0" xfId="3" applyNumberFormat="1" applyFont="1">
      <alignment vertical="center"/>
    </xf>
    <xf numFmtId="0" fontId="33" fillId="0" borderId="0" xfId="3" applyNumberFormat="1" applyFont="1">
      <alignment vertical="center"/>
    </xf>
    <xf numFmtId="0" fontId="31" fillId="2" borderId="1" xfId="3" applyNumberFormat="1" applyFont="1" applyFill="1" applyBorder="1" applyAlignment="1">
      <alignment horizontal="center" vertical="center"/>
    </xf>
    <xf numFmtId="0" fontId="31" fillId="2" borderId="92" xfId="3" applyNumberFormat="1" applyFont="1" applyFill="1" applyBorder="1" applyAlignment="1">
      <alignment horizontal="center" vertical="center"/>
    </xf>
    <xf numFmtId="0" fontId="31" fillId="2" borderId="2" xfId="3" applyNumberFormat="1" applyFont="1" applyFill="1" applyBorder="1" applyAlignment="1">
      <alignment horizontal="center" vertical="center"/>
    </xf>
    <xf numFmtId="0" fontId="31" fillId="2" borderId="3" xfId="3" applyNumberFormat="1" applyFont="1" applyFill="1" applyBorder="1" applyAlignment="1">
      <alignment horizontal="center" vertical="center"/>
    </xf>
    <xf numFmtId="0" fontId="31" fillId="2" borderId="94" xfId="3" applyNumberFormat="1" applyFont="1" applyFill="1" applyBorder="1" applyAlignment="1">
      <alignment horizontal="center" vertical="center"/>
    </xf>
    <xf numFmtId="0" fontId="31" fillId="2" borderId="4" xfId="3" applyNumberFormat="1" applyFont="1" applyFill="1" applyBorder="1" applyAlignment="1">
      <alignment horizontal="center" vertical="center"/>
    </xf>
    <xf numFmtId="177" fontId="31" fillId="0" borderId="14" xfId="3" applyNumberFormat="1" applyFont="1" applyFill="1" applyBorder="1" applyAlignment="1">
      <alignment horizontal="right" vertical="center"/>
    </xf>
    <xf numFmtId="177" fontId="32" fillId="0" borderId="15" xfId="3" applyNumberFormat="1" applyFont="1" applyFill="1" applyBorder="1" applyAlignment="1">
      <alignment horizontal="right" vertical="center"/>
    </xf>
    <xf numFmtId="177" fontId="31" fillId="0" borderId="1" xfId="3" applyNumberFormat="1" applyFont="1" applyFill="1" applyBorder="1" applyAlignment="1">
      <alignment horizontal="right" vertical="center"/>
    </xf>
    <xf numFmtId="177" fontId="31" fillId="0" borderId="1" xfId="15" applyNumberFormat="1" applyFont="1" applyFill="1" applyBorder="1" applyAlignment="1">
      <alignment horizontal="right" vertical="center"/>
    </xf>
    <xf numFmtId="177" fontId="32" fillId="0" borderId="1" xfId="15" applyNumberFormat="1" applyFont="1" applyFill="1" applyBorder="1" applyAlignment="1">
      <alignment horizontal="right" vertical="center"/>
    </xf>
    <xf numFmtId="177" fontId="32" fillId="0" borderId="1" xfId="21" applyNumberFormat="1" applyFont="1" applyFill="1" applyBorder="1" applyAlignment="1">
      <alignment horizontal="right" vertical="center" shrinkToFit="1"/>
    </xf>
    <xf numFmtId="177" fontId="32" fillId="0" borderId="2" xfId="15" applyNumberFormat="1" applyFont="1" applyFill="1" applyBorder="1" applyAlignment="1">
      <alignment horizontal="right" vertical="center"/>
    </xf>
    <xf numFmtId="41" fontId="31" fillId="2" borderId="6" xfId="3" applyNumberFormat="1" applyFont="1" applyFill="1" applyBorder="1" applyAlignment="1">
      <alignment horizontal="center" vertical="center"/>
    </xf>
    <xf numFmtId="0" fontId="31" fillId="0" borderId="1" xfId="21" applyNumberFormat="1" applyFont="1" applyFill="1" applyBorder="1" applyAlignment="1" applyProtection="1">
      <alignment horizontal="distributed" vertical="center" shrinkToFit="1"/>
    </xf>
    <xf numFmtId="0" fontId="31" fillId="0" borderId="1" xfId="3" applyNumberFormat="1" applyFont="1" applyFill="1" applyBorder="1" applyAlignment="1" applyProtection="1">
      <alignment horizontal="distributed" vertical="center" shrinkToFit="1"/>
    </xf>
    <xf numFmtId="177" fontId="31" fillId="0" borderId="2" xfId="15" applyNumberFormat="1" applyFont="1" applyFill="1" applyBorder="1" applyAlignment="1">
      <alignment horizontal="right" vertical="center"/>
    </xf>
    <xf numFmtId="0" fontId="31" fillId="0" borderId="36" xfId="3" applyNumberFormat="1" applyFont="1" applyFill="1" applyBorder="1" applyAlignment="1" applyProtection="1">
      <alignment horizontal="distributed" vertical="center"/>
    </xf>
    <xf numFmtId="0" fontId="31" fillId="0" borderId="64" xfId="3" applyNumberFormat="1" applyFont="1" applyFill="1" applyBorder="1" applyAlignment="1" applyProtection="1">
      <alignment horizontal="distributed" vertical="center"/>
    </xf>
    <xf numFmtId="177" fontId="32" fillId="0" borderId="3" xfId="15" applyNumberFormat="1" applyFont="1" applyFill="1" applyBorder="1" applyAlignment="1">
      <alignment horizontal="right" vertical="center"/>
    </xf>
    <xf numFmtId="177" fontId="32" fillId="0" borderId="101" xfId="15" applyNumberFormat="1" applyFont="1" applyFill="1" applyBorder="1" applyAlignment="1">
      <alignment horizontal="right" vertical="center"/>
    </xf>
    <xf numFmtId="0" fontId="33" fillId="0" borderId="0" xfId="3" applyNumberFormat="1" applyFont="1" applyFill="1">
      <alignment vertical="center"/>
    </xf>
    <xf numFmtId="0" fontId="33" fillId="0" borderId="0" xfId="3" applyNumberFormat="1" applyFont="1" applyFill="1" applyBorder="1">
      <alignment vertical="center"/>
    </xf>
    <xf numFmtId="41" fontId="33" fillId="0" borderId="0" xfId="10" applyFont="1" applyFill="1">
      <alignment vertical="center"/>
    </xf>
    <xf numFmtId="41" fontId="33" fillId="0" borderId="0" xfId="10" applyFont="1">
      <alignment vertical="center"/>
    </xf>
    <xf numFmtId="177" fontId="32" fillId="0" borderId="36" xfId="3" applyNumberFormat="1" applyFont="1" applyFill="1" applyBorder="1" applyAlignment="1">
      <alignment horizontal="right" vertical="center"/>
    </xf>
    <xf numFmtId="177" fontId="32" fillId="0" borderId="36" xfId="1" applyNumberFormat="1" applyFont="1" applyFill="1" applyBorder="1" applyAlignment="1">
      <alignment horizontal="right" vertical="center"/>
    </xf>
    <xf numFmtId="177" fontId="32" fillId="0" borderId="1" xfId="3" applyNumberFormat="1" applyFont="1" applyFill="1" applyBorder="1" applyAlignment="1">
      <alignment horizontal="right" vertical="center"/>
    </xf>
    <xf numFmtId="41" fontId="31" fillId="2" borderId="6" xfId="3" applyNumberFormat="1" applyFont="1" applyFill="1" applyBorder="1">
      <alignment vertical="center"/>
    </xf>
    <xf numFmtId="41" fontId="31" fillId="2" borderId="7" xfId="3" applyNumberFormat="1" applyFont="1" applyFill="1" applyBorder="1">
      <alignment vertical="center"/>
    </xf>
    <xf numFmtId="177" fontId="32" fillId="0" borderId="5" xfId="3" applyNumberFormat="1" applyFont="1" applyFill="1" applyBorder="1" applyAlignment="1" applyProtection="1">
      <alignment horizontal="center" vertical="center"/>
    </xf>
    <xf numFmtId="177" fontId="31" fillId="0" borderId="37" xfId="3" applyNumberFormat="1" applyFont="1" applyFill="1" applyBorder="1" applyAlignment="1">
      <alignment horizontal="right" vertical="center"/>
    </xf>
    <xf numFmtId="177" fontId="31" fillId="0" borderId="99" xfId="3" applyNumberFormat="1" applyFont="1" applyFill="1" applyBorder="1" applyAlignment="1">
      <alignment horizontal="right" vertical="center"/>
    </xf>
    <xf numFmtId="177" fontId="32" fillId="0" borderId="2" xfId="3" applyNumberFormat="1" applyFont="1" applyFill="1" applyBorder="1" applyAlignment="1">
      <alignment horizontal="right" vertical="center"/>
    </xf>
    <xf numFmtId="177" fontId="32" fillId="0" borderId="2" xfId="1" applyNumberFormat="1" applyFont="1" applyFill="1" applyBorder="1" applyAlignment="1">
      <alignment horizontal="right" vertical="center"/>
    </xf>
    <xf numFmtId="177" fontId="32" fillId="0" borderId="91" xfId="1" applyNumberFormat="1" applyFont="1" applyFill="1" applyBorder="1" applyAlignment="1">
      <alignment horizontal="right" vertical="center"/>
    </xf>
    <xf numFmtId="177" fontId="32" fillId="0" borderId="3" xfId="3" applyNumberFormat="1" applyFont="1" applyFill="1" applyBorder="1" applyAlignment="1">
      <alignment horizontal="right" vertical="center"/>
    </xf>
    <xf numFmtId="177" fontId="32" fillId="0" borderId="98" xfId="1" applyNumberFormat="1" applyFont="1" applyFill="1" applyBorder="1" applyAlignment="1">
      <alignment horizontal="right" vertical="center"/>
    </xf>
    <xf numFmtId="0" fontId="32" fillId="0" borderId="0" xfId="1" applyNumberFormat="1" applyFont="1" applyAlignment="1">
      <alignment horizontal="center" vertical="center"/>
    </xf>
    <xf numFmtId="0" fontId="32" fillId="0" borderId="0" xfId="1" applyNumberFormat="1" applyFont="1"/>
    <xf numFmtId="0" fontId="46" fillId="0" borderId="28" xfId="30" applyFont="1" applyBorder="1" applyAlignment="1">
      <alignment horizontal="center" vertical="center" wrapText="1"/>
    </xf>
    <xf numFmtId="14" fontId="49" fillId="0" borderId="22" xfId="0" applyNumberFormat="1" applyFont="1" applyFill="1" applyBorder="1" applyAlignment="1">
      <alignment horizontal="center" vertical="center" wrapText="1"/>
    </xf>
    <xf numFmtId="3" fontId="10" fillId="0" borderId="22" xfId="0" applyNumberFormat="1" applyFont="1" applyFill="1" applyBorder="1" applyAlignment="1">
      <alignment horizontal="right" vertical="center" wrapText="1"/>
    </xf>
    <xf numFmtId="0" fontId="49" fillId="0" borderId="22" xfId="0" applyFont="1" applyFill="1" applyBorder="1" applyAlignment="1">
      <alignment horizontal="center" vertical="center" wrapText="1"/>
    </xf>
    <xf numFmtId="0" fontId="46" fillId="0" borderId="1" xfId="30" applyFont="1" applyFill="1" applyBorder="1" applyAlignment="1">
      <alignment horizontal="center" vertical="center" wrapText="1"/>
    </xf>
    <xf numFmtId="14" fontId="46" fillId="0" borderId="1" xfId="30" applyNumberFormat="1" applyFont="1" applyFill="1" applyBorder="1" applyAlignment="1">
      <alignment horizontal="center" vertical="center" wrapText="1"/>
    </xf>
    <xf numFmtId="14" fontId="46" fillId="0" borderId="22" xfId="0" applyNumberFormat="1" applyFont="1" applyFill="1" applyBorder="1" applyAlignment="1">
      <alignment horizontal="center" vertical="center" wrapText="1"/>
    </xf>
    <xf numFmtId="3" fontId="24" fillId="0" borderId="22" xfId="0" applyNumberFormat="1" applyFont="1" applyFill="1" applyBorder="1" applyAlignment="1">
      <alignment horizontal="right" vertical="center" wrapText="1"/>
    </xf>
    <xf numFmtId="0" fontId="46" fillId="0" borderId="22" xfId="0" applyFont="1" applyFill="1" applyBorder="1" applyAlignment="1">
      <alignment horizontal="center" vertical="center" wrapText="1"/>
    </xf>
    <xf numFmtId="0" fontId="46" fillId="0" borderId="1" xfId="30" applyFont="1" applyBorder="1" applyAlignment="1">
      <alignment horizontal="center" vertical="center" wrapText="1"/>
    </xf>
    <xf numFmtId="0" fontId="46" fillId="0" borderId="1" xfId="30" applyFont="1" applyBorder="1" applyAlignment="1">
      <alignment horizontal="right" vertical="center" wrapText="1"/>
    </xf>
    <xf numFmtId="0" fontId="33" fillId="0" borderId="0" xfId="1" applyNumberFormat="1" applyFont="1" applyBorder="1" applyAlignment="1">
      <alignment horizontal="center" vertical="center"/>
    </xf>
    <xf numFmtId="0" fontId="46" fillId="0" borderId="28" xfId="30" applyFont="1" applyFill="1" applyBorder="1" applyAlignment="1">
      <alignment horizontal="center" vertical="center" wrapText="1"/>
    </xf>
    <xf numFmtId="14" fontId="46" fillId="0" borderId="28" xfId="30" applyNumberFormat="1" applyFont="1" applyFill="1" applyBorder="1" applyAlignment="1">
      <alignment horizontal="center" vertical="center" wrapText="1"/>
    </xf>
    <xf numFmtId="177" fontId="46" fillId="0" borderId="28" xfId="30" applyNumberFormat="1" applyFont="1" applyFill="1" applyBorder="1" applyAlignment="1">
      <alignment horizontal="right" vertical="center" wrapText="1"/>
    </xf>
    <xf numFmtId="0" fontId="46" fillId="0" borderId="22" xfId="30" applyFont="1" applyFill="1" applyBorder="1" applyAlignment="1">
      <alignment horizontal="center" vertical="center" wrapText="1"/>
    </xf>
    <xf numFmtId="14" fontId="46" fillId="0" borderId="22" xfId="30" applyNumberFormat="1" applyFont="1" applyFill="1" applyBorder="1" applyAlignment="1">
      <alignment horizontal="center" vertical="center" wrapText="1"/>
    </xf>
    <xf numFmtId="177" fontId="46" fillId="0" borderId="22" xfId="30" applyNumberFormat="1" applyFont="1" applyFill="1" applyBorder="1" applyAlignment="1">
      <alignment horizontal="right" vertical="center" wrapText="1"/>
    </xf>
    <xf numFmtId="0" fontId="46" fillId="0" borderId="41" xfId="30" applyFont="1" applyFill="1" applyBorder="1" applyAlignment="1">
      <alignment horizontal="center" vertical="center" wrapText="1"/>
    </xf>
    <xf numFmtId="14" fontId="46" fillId="0" borderId="58" xfId="0" applyNumberFormat="1" applyFont="1" applyFill="1" applyBorder="1" applyAlignment="1">
      <alignment horizontal="center" vertical="center" wrapText="1"/>
    </xf>
    <xf numFmtId="0" fontId="46" fillId="0" borderId="76" xfId="30" applyFont="1" applyFill="1" applyBorder="1" applyAlignment="1">
      <alignment horizontal="center" vertical="center" wrapText="1"/>
    </xf>
    <xf numFmtId="0" fontId="46" fillId="0" borderId="31" xfId="30" applyFont="1" applyFill="1" applyBorder="1" applyAlignment="1">
      <alignment horizontal="center" vertical="center" wrapText="1"/>
    </xf>
    <xf numFmtId="0" fontId="46" fillId="0" borderId="50" xfId="30" applyFont="1" applyFill="1" applyBorder="1" applyAlignment="1">
      <alignment horizontal="center" vertical="center" wrapText="1"/>
    </xf>
    <xf numFmtId="177" fontId="46" fillId="0" borderId="50" xfId="30" applyNumberFormat="1" applyFont="1" applyFill="1" applyBorder="1" applyAlignment="1">
      <alignment horizontal="right" vertical="center" wrapText="1"/>
    </xf>
    <xf numFmtId="177" fontId="46" fillId="0" borderId="1" xfId="30" applyNumberFormat="1" applyFont="1" applyFill="1" applyBorder="1" applyAlignment="1">
      <alignment horizontal="right" vertical="center" wrapText="1"/>
    </xf>
    <xf numFmtId="0" fontId="46" fillId="0" borderId="22" xfId="30" applyFont="1" applyBorder="1" applyAlignment="1">
      <alignment horizontal="center" vertical="center" wrapText="1"/>
    </xf>
    <xf numFmtId="177" fontId="46" fillId="0" borderId="22" xfId="30" applyNumberFormat="1" applyFont="1" applyBorder="1" applyAlignment="1">
      <alignment horizontal="right" vertical="center" wrapText="1"/>
    </xf>
    <xf numFmtId="177" fontId="46" fillId="0" borderId="1" xfId="30" applyNumberFormat="1" applyFont="1" applyBorder="1" applyAlignment="1">
      <alignment horizontal="right" vertical="center" wrapText="1"/>
    </xf>
    <xf numFmtId="0" fontId="46" fillId="9" borderId="22" xfId="30" applyFont="1" applyFill="1" applyBorder="1" applyAlignment="1">
      <alignment horizontal="center" vertical="center" wrapText="1"/>
    </xf>
    <xf numFmtId="0" fontId="46" fillId="0" borderId="40" xfId="30" applyFont="1" applyFill="1" applyBorder="1" applyAlignment="1">
      <alignment horizontal="center" vertical="center" wrapText="1"/>
    </xf>
    <xf numFmtId="0" fontId="46" fillId="0" borderId="49" xfId="30" applyFont="1" applyFill="1" applyBorder="1" applyAlignment="1">
      <alignment horizontal="center" vertical="center" wrapText="1"/>
    </xf>
    <xf numFmtId="49" fontId="46" fillId="0" borderId="22" xfId="30" applyNumberFormat="1" applyFont="1" applyFill="1" applyBorder="1" applyAlignment="1">
      <alignment horizontal="center" vertical="center" wrapText="1"/>
    </xf>
    <xf numFmtId="3" fontId="46" fillId="0" borderId="28" xfId="30" applyNumberFormat="1" applyFont="1" applyFill="1" applyBorder="1" applyAlignment="1">
      <alignment horizontal="center" vertical="center" wrapText="1"/>
    </xf>
    <xf numFmtId="3" fontId="46" fillId="0" borderId="22" xfId="30" applyNumberFormat="1" applyFont="1" applyFill="1" applyBorder="1" applyAlignment="1">
      <alignment horizontal="center" vertical="center" wrapText="1"/>
    </xf>
    <xf numFmtId="3" fontId="46" fillId="0" borderId="28" xfId="30" applyNumberFormat="1" applyFont="1" applyFill="1" applyBorder="1" applyAlignment="1">
      <alignment horizontal="right" vertical="center" wrapText="1"/>
    </xf>
    <xf numFmtId="3" fontId="46" fillId="0" borderId="22" xfId="30" applyNumberFormat="1" applyFont="1" applyFill="1" applyBorder="1" applyAlignment="1">
      <alignment horizontal="right" vertical="center" wrapText="1"/>
    </xf>
    <xf numFmtId="177" fontId="46" fillId="0" borderId="28" xfId="30" applyNumberFormat="1" applyFont="1" applyBorder="1" applyAlignment="1">
      <alignment horizontal="center" vertical="center" wrapText="1"/>
    </xf>
    <xf numFmtId="177" fontId="46" fillId="0" borderId="28" xfId="30" applyNumberFormat="1" applyFont="1" applyBorder="1" applyAlignment="1">
      <alignment horizontal="right" vertical="center" wrapText="1"/>
    </xf>
    <xf numFmtId="177" fontId="46" fillId="9" borderId="22" xfId="30" applyNumberFormat="1" applyFont="1" applyFill="1" applyBorder="1" applyAlignment="1">
      <alignment horizontal="center" vertical="center" wrapText="1"/>
    </xf>
    <xf numFmtId="49" fontId="46" fillId="0" borderId="28" xfId="30" applyNumberFormat="1" applyFont="1" applyFill="1" applyBorder="1" applyAlignment="1">
      <alignment horizontal="center" vertical="center" wrapText="1"/>
    </xf>
    <xf numFmtId="14" fontId="46" fillId="0" borderId="0" xfId="30" applyNumberFormat="1" applyFont="1" applyFill="1" applyBorder="1" applyAlignment="1">
      <alignment horizontal="center" vertical="center" wrapText="1"/>
    </xf>
    <xf numFmtId="177" fontId="46" fillId="0" borderId="28" xfId="30" applyNumberFormat="1" applyFont="1" applyFill="1" applyBorder="1" applyAlignment="1">
      <alignment horizontal="center" vertical="center" wrapText="1"/>
    </xf>
    <xf numFmtId="0" fontId="46" fillId="0" borderId="33" xfId="30" applyFont="1" applyFill="1" applyBorder="1" applyAlignment="1">
      <alignment horizontal="center" vertical="center" wrapText="1"/>
    </xf>
    <xf numFmtId="177" fontId="46" fillId="0" borderId="22" xfId="30" applyNumberFormat="1" applyFont="1" applyFill="1" applyBorder="1" applyAlignment="1">
      <alignment horizontal="center" vertical="center" wrapText="1"/>
    </xf>
    <xf numFmtId="14" fontId="46" fillId="0" borderId="17" xfId="30" applyNumberFormat="1" applyFont="1" applyFill="1" applyBorder="1" applyAlignment="1">
      <alignment horizontal="center" vertical="center" wrapText="1"/>
    </xf>
    <xf numFmtId="0" fontId="46" fillId="0" borderId="17" xfId="30" applyFont="1" applyFill="1" applyBorder="1" applyAlignment="1">
      <alignment horizontal="center" vertical="center" wrapText="1"/>
    </xf>
    <xf numFmtId="49" fontId="46" fillId="0" borderId="50" xfId="30" applyNumberFormat="1" applyFont="1" applyFill="1" applyBorder="1" applyAlignment="1">
      <alignment horizontal="center" vertical="center" wrapText="1"/>
    </xf>
    <xf numFmtId="49" fontId="46" fillId="0" borderId="1" xfId="30" applyNumberFormat="1" applyFont="1" applyFill="1" applyBorder="1" applyAlignment="1">
      <alignment horizontal="center" vertical="center" wrapText="1"/>
    </xf>
    <xf numFmtId="177" fontId="46" fillId="0" borderId="1" xfId="30" applyNumberFormat="1" applyFont="1" applyFill="1" applyBorder="1" applyAlignment="1">
      <alignment horizontal="center" vertical="center" wrapText="1"/>
    </xf>
    <xf numFmtId="0" fontId="7" fillId="9" borderId="1" xfId="1" applyNumberFormat="1" applyFont="1" applyFill="1" applyBorder="1" applyAlignment="1">
      <alignment horizontal="center" vertical="center"/>
    </xf>
    <xf numFmtId="41" fontId="36" fillId="0" borderId="1" xfId="19" applyNumberFormat="1" applyFont="1" applyFill="1" applyBorder="1" applyAlignment="1">
      <alignment horizontal="left" vertical="center" wrapText="1" indent="1"/>
    </xf>
    <xf numFmtId="41" fontId="19" fillId="0" borderId="1" xfId="2" applyNumberFormat="1" applyFont="1" applyFill="1" applyBorder="1" applyAlignment="1">
      <alignment horizontal="left" vertical="center" indent="1"/>
    </xf>
    <xf numFmtId="41" fontId="20" fillId="0" borderId="1" xfId="19" applyNumberFormat="1" applyFont="1" applyFill="1" applyBorder="1" applyAlignment="1">
      <alignment horizontal="left" vertical="center" indent="1"/>
    </xf>
    <xf numFmtId="41" fontId="36" fillId="0" borderId="5" xfId="19" applyNumberFormat="1" applyFont="1" applyFill="1" applyBorder="1" applyAlignment="1">
      <alignment horizontal="left" vertical="center" wrapText="1" indent="1"/>
    </xf>
    <xf numFmtId="0" fontId="32" fillId="9" borderId="17" xfId="1" applyNumberFormat="1" applyFont="1" applyFill="1" applyBorder="1" applyAlignment="1">
      <alignment horizontal="center" vertical="center"/>
    </xf>
    <xf numFmtId="0" fontId="32" fillId="9" borderId="9" xfId="1" applyNumberFormat="1" applyFont="1" applyFill="1" applyBorder="1" applyAlignment="1">
      <alignment horizontal="center" vertical="center"/>
    </xf>
    <xf numFmtId="41" fontId="32" fillId="0" borderId="1" xfId="2" applyNumberFormat="1" applyFont="1" applyFill="1" applyBorder="1" applyAlignment="1">
      <alignment horizontal="left" vertical="center" indent="1"/>
    </xf>
    <xf numFmtId="49" fontId="32" fillId="9" borderId="123" xfId="17" applyNumberFormat="1" applyFont="1" applyFill="1" applyBorder="1" applyAlignment="1">
      <alignment horizontal="center" vertical="center" wrapText="1"/>
    </xf>
    <xf numFmtId="0" fontId="32" fillId="9" borderId="36" xfId="1" applyNumberFormat="1" applyFont="1" applyFill="1" applyBorder="1" applyAlignment="1">
      <alignment horizontal="center" vertical="center"/>
    </xf>
    <xf numFmtId="0" fontId="51" fillId="0" borderId="1" xfId="0" applyFont="1" applyFill="1" applyBorder="1" applyAlignment="1">
      <alignment horizontal="center" vertical="center"/>
    </xf>
    <xf numFmtId="49" fontId="32" fillId="9" borderId="99" xfId="17" applyNumberFormat="1" applyFont="1" applyFill="1" applyBorder="1" applyAlignment="1">
      <alignment horizontal="center" vertical="center" wrapText="1"/>
    </xf>
    <xf numFmtId="0" fontId="32" fillId="9" borderId="90" xfId="1" applyNumberFormat="1" applyFont="1" applyFill="1" applyBorder="1" applyAlignment="1">
      <alignment horizontal="center" vertical="center"/>
    </xf>
    <xf numFmtId="0" fontId="32" fillId="9" borderId="17" xfId="1" applyNumberFormat="1" applyFont="1" applyFill="1" applyBorder="1" applyAlignment="1">
      <alignment horizontal="center" vertical="center" wrapText="1"/>
    </xf>
    <xf numFmtId="0" fontId="32" fillId="9" borderId="1" xfId="1" applyNumberFormat="1" applyFont="1" applyFill="1" applyBorder="1" applyAlignment="1">
      <alignment horizontal="center" vertical="center"/>
    </xf>
    <xf numFmtId="49" fontId="32" fillId="9" borderId="2" xfId="17" applyNumberFormat="1" applyFont="1" applyFill="1" applyBorder="1" applyAlignment="1">
      <alignment horizontal="center" vertical="center" wrapText="1"/>
    </xf>
    <xf numFmtId="41" fontId="32" fillId="0" borderId="92" xfId="2" applyNumberFormat="1" applyFont="1" applyFill="1" applyBorder="1" applyAlignment="1">
      <alignment horizontal="left" vertical="center" indent="1"/>
    </xf>
    <xf numFmtId="41" fontId="42" fillId="0" borderId="1" xfId="19" applyNumberFormat="1" applyFont="1" applyFill="1" applyBorder="1" applyAlignment="1">
      <alignment horizontal="left" vertical="center" indent="1"/>
    </xf>
    <xf numFmtId="49" fontId="32" fillId="0" borderId="123" xfId="17" applyNumberFormat="1" applyFont="1" applyFill="1" applyBorder="1" applyAlignment="1">
      <alignment horizontal="center" vertical="center" wrapText="1"/>
    </xf>
    <xf numFmtId="49" fontId="32" fillId="0" borderId="80" xfId="17" applyNumberFormat="1" applyFont="1" applyFill="1" applyBorder="1" applyAlignment="1">
      <alignment horizontal="center" vertical="center" wrapText="1"/>
    </xf>
    <xf numFmtId="49" fontId="32" fillId="0" borderId="2" xfId="17" applyNumberFormat="1" applyFont="1" applyFill="1" applyBorder="1" applyAlignment="1">
      <alignment horizontal="center" vertical="center" wrapText="1"/>
    </xf>
    <xf numFmtId="49" fontId="32" fillId="0" borderId="91" xfId="17" applyNumberFormat="1" applyFont="1" applyFill="1" applyBorder="1" applyAlignment="1">
      <alignment horizontal="center" vertical="center" wrapText="1"/>
    </xf>
    <xf numFmtId="49" fontId="32" fillId="0" borderId="99" xfId="17" applyNumberFormat="1" applyFont="1" applyFill="1" applyBorder="1" applyAlignment="1">
      <alignment horizontal="center" vertical="center" wrapText="1"/>
    </xf>
    <xf numFmtId="41" fontId="15" fillId="0" borderId="1" xfId="19" applyNumberFormat="1" applyFont="1" applyFill="1" applyBorder="1" applyAlignment="1">
      <alignment horizontal="left" vertical="center" wrapText="1" indent="1"/>
    </xf>
    <xf numFmtId="177" fontId="32" fillId="0" borderId="14" xfId="4" applyNumberFormat="1" applyFont="1" applyFill="1" applyBorder="1" applyAlignment="1">
      <alignment horizontal="right" vertical="center" wrapText="1"/>
    </xf>
    <xf numFmtId="177" fontId="32" fillId="0" borderId="1" xfId="4" applyNumberFormat="1" applyFont="1" applyFill="1" applyBorder="1" applyAlignment="1">
      <alignment horizontal="right" vertical="center" wrapText="1"/>
    </xf>
    <xf numFmtId="177" fontId="32" fillId="0" borderId="5" xfId="5" applyNumberFormat="1" applyFont="1" applyFill="1" applyBorder="1" applyAlignment="1">
      <alignment horizontal="right" vertical="center" wrapText="1"/>
    </xf>
    <xf numFmtId="177" fontId="32" fillId="0" borderId="1" xfId="5" applyNumberFormat="1" applyFont="1" applyFill="1" applyBorder="1" applyAlignment="1">
      <alignment horizontal="right" vertical="center" wrapText="1"/>
    </xf>
    <xf numFmtId="177" fontId="32" fillId="3" borderId="44" xfId="5" applyNumberFormat="1" applyFont="1" applyFill="1" applyBorder="1" applyAlignment="1">
      <alignment horizontal="center" vertical="center" shrinkToFit="1"/>
    </xf>
    <xf numFmtId="177" fontId="32" fillId="3" borderId="9" xfId="5" applyNumberFormat="1" applyFont="1" applyFill="1" applyBorder="1" applyAlignment="1">
      <alignment horizontal="center" vertical="center" shrinkToFit="1"/>
    </xf>
    <xf numFmtId="177" fontId="32" fillId="3" borderId="1" xfId="7" applyNumberFormat="1" applyFont="1" applyFill="1" applyBorder="1" applyAlignment="1">
      <alignment horizontal="center" vertical="center" shrinkToFit="1"/>
    </xf>
    <xf numFmtId="0" fontId="32" fillId="0" borderId="1" xfId="5" applyNumberFormat="1" applyFont="1" applyBorder="1" applyAlignment="1">
      <alignment horizontal="center" vertical="center" wrapText="1"/>
    </xf>
    <xf numFmtId="3" fontId="32" fillId="0" borderId="22" xfId="0" applyNumberFormat="1" applyFont="1" applyFill="1" applyBorder="1" applyAlignment="1">
      <alignment horizontal="right" vertical="center" wrapText="1"/>
    </xf>
    <xf numFmtId="3" fontId="32" fillId="0" borderId="32" xfId="0" applyNumberFormat="1" applyFont="1" applyFill="1" applyBorder="1" applyAlignment="1">
      <alignment horizontal="right" vertical="center" wrapText="1"/>
    </xf>
    <xf numFmtId="3" fontId="32" fillId="0" borderId="110" xfId="0" applyNumberFormat="1" applyFont="1" applyFill="1" applyBorder="1" applyAlignment="1">
      <alignment horizontal="right" vertical="center" wrapText="1"/>
    </xf>
    <xf numFmtId="177" fontId="32" fillId="0" borderId="1" xfId="3" applyNumberFormat="1" applyFont="1" applyFill="1" applyBorder="1" applyAlignment="1" applyProtection="1">
      <alignment horizontal="center" vertical="center"/>
    </xf>
    <xf numFmtId="177" fontId="32" fillId="0" borderId="90" xfId="3" applyNumberFormat="1" applyFont="1" applyFill="1" applyBorder="1" applyAlignment="1" applyProtection="1">
      <alignment horizontal="right" vertical="center"/>
    </xf>
    <xf numFmtId="177" fontId="32" fillId="0" borderId="36" xfId="3" applyNumberFormat="1" applyFont="1" applyFill="1" applyBorder="1" applyAlignment="1" applyProtection="1">
      <alignment horizontal="right" vertical="center"/>
    </xf>
    <xf numFmtId="0" fontId="43" fillId="13" borderId="25" xfId="14" applyNumberFormat="1" applyFont="1" applyFill="1" applyBorder="1" applyAlignment="1">
      <alignment horizontal="center" vertical="center" wrapText="1"/>
    </xf>
    <xf numFmtId="0" fontId="43" fillId="13" borderId="26" xfId="14" applyNumberFormat="1" applyFont="1" applyFill="1" applyBorder="1" applyAlignment="1">
      <alignment horizontal="center" vertical="center" wrapText="1"/>
    </xf>
    <xf numFmtId="49" fontId="24" fillId="0" borderId="30" xfId="4" applyNumberFormat="1" applyFont="1" applyBorder="1" applyAlignment="1">
      <alignment horizontal="center" vertical="center" wrapText="1"/>
    </xf>
    <xf numFmtId="49" fontId="24" fillId="0" borderId="31" xfId="4" applyNumberFormat="1" applyFont="1" applyBorder="1" applyAlignment="1">
      <alignment horizontal="center" vertical="center" wrapText="1"/>
    </xf>
    <xf numFmtId="0" fontId="24" fillId="0" borderId="21" xfId="4" applyNumberFormat="1" applyFont="1" applyBorder="1" applyAlignment="1">
      <alignment horizontal="center" vertical="center" wrapText="1"/>
    </xf>
    <xf numFmtId="49" fontId="44" fillId="14" borderId="13" xfId="4" applyNumberFormat="1" applyFont="1" applyFill="1" applyBorder="1" applyAlignment="1">
      <alignment horizontal="center" vertical="center" wrapText="1"/>
    </xf>
    <xf numFmtId="49" fontId="44" fillId="14" borderId="9" xfId="4" applyNumberFormat="1" applyFont="1" applyFill="1" applyBorder="1" applyAlignment="1">
      <alignment horizontal="center" vertical="center" wrapText="1"/>
    </xf>
    <xf numFmtId="49" fontId="44" fillId="14" borderId="16" xfId="4" applyNumberFormat="1" applyFont="1" applyFill="1" applyBorder="1" applyAlignment="1">
      <alignment horizontal="center" vertical="center" wrapText="1"/>
    </xf>
    <xf numFmtId="0" fontId="24" fillId="0" borderId="30" xfId="14" applyFont="1" applyFill="1" applyBorder="1" applyAlignment="1">
      <alignment horizontal="center" vertical="center" wrapText="1"/>
    </xf>
    <xf numFmtId="0" fontId="43" fillId="13" borderId="27" xfId="14" applyNumberFormat="1" applyFont="1" applyFill="1" applyBorder="1" applyAlignment="1">
      <alignment horizontal="center" vertical="center" wrapText="1"/>
    </xf>
    <xf numFmtId="49" fontId="32" fillId="3" borderId="1" xfId="5" applyNumberFormat="1" applyFont="1" applyFill="1" applyBorder="1" applyAlignment="1">
      <alignment horizontal="center" vertical="center" wrapText="1"/>
    </xf>
    <xf numFmtId="49" fontId="32" fillId="3" borderId="5" xfId="5" applyNumberFormat="1" applyFont="1" applyFill="1" applyBorder="1" applyAlignment="1">
      <alignment horizontal="center" vertical="center" wrapText="1"/>
    </xf>
    <xf numFmtId="178" fontId="32" fillId="0" borderId="5" xfId="0" applyNumberFormat="1" applyFont="1" applyBorder="1" applyAlignment="1">
      <alignment horizontal="center" vertical="center"/>
    </xf>
    <xf numFmtId="49" fontId="32" fillId="9" borderId="99" xfId="17" applyNumberFormat="1" applyFont="1" applyFill="1" applyBorder="1" applyAlignment="1">
      <alignment horizontal="center" vertical="center" wrapText="1"/>
    </xf>
    <xf numFmtId="0" fontId="32" fillId="9" borderId="1" xfId="1" applyNumberFormat="1" applyFont="1" applyFill="1" applyBorder="1" applyAlignment="1">
      <alignment horizontal="center" vertical="center"/>
    </xf>
    <xf numFmtId="177" fontId="32" fillId="0" borderId="14" xfId="3" applyNumberFormat="1" applyFont="1" applyFill="1" applyBorder="1" applyAlignment="1">
      <alignment horizontal="right" vertical="center"/>
    </xf>
    <xf numFmtId="0" fontId="32" fillId="3" borderId="0" xfId="1" applyNumberFormat="1" applyFont="1" applyFill="1" applyAlignment="1">
      <alignment horizontal="left" vertical="center"/>
    </xf>
    <xf numFmtId="0" fontId="32" fillId="3" borderId="0" xfId="1" applyNumberFormat="1" applyFont="1" applyFill="1" applyAlignment="1">
      <alignment horizontal="center" vertical="center"/>
    </xf>
    <xf numFmtId="0" fontId="32" fillId="3" borderId="0" xfId="1" applyNumberFormat="1" applyFont="1" applyFill="1" applyBorder="1" applyAlignment="1">
      <alignment vertical="center"/>
    </xf>
    <xf numFmtId="0" fontId="32" fillId="3" borderId="0" xfId="1" applyNumberFormat="1" applyFont="1" applyFill="1" applyBorder="1" applyAlignment="1">
      <alignment horizontal="right" vertical="center"/>
    </xf>
    <xf numFmtId="49" fontId="31" fillId="13" borderId="74" xfId="1" applyNumberFormat="1" applyFont="1" applyFill="1" applyBorder="1" applyAlignment="1">
      <alignment horizontal="center" vertical="center" wrapText="1"/>
    </xf>
    <xf numFmtId="49" fontId="31" fillId="13" borderId="11" xfId="1" applyNumberFormat="1" applyFont="1" applyFill="1" applyBorder="1" applyAlignment="1">
      <alignment horizontal="center" vertical="center" wrapText="1"/>
    </xf>
    <xf numFmtId="49" fontId="31" fillId="13" borderId="10" xfId="1" applyNumberFormat="1" applyFont="1" applyFill="1" applyBorder="1" applyAlignment="1">
      <alignment horizontal="center" vertical="center" wrapText="1"/>
    </xf>
    <xf numFmtId="49" fontId="32" fillId="9" borderId="1" xfId="16" applyNumberFormat="1" applyFont="1" applyFill="1" applyBorder="1" applyAlignment="1">
      <alignment horizontal="center" vertical="center" wrapText="1"/>
    </xf>
    <xf numFmtId="49" fontId="32" fillId="9" borderId="5" xfId="16" applyNumberFormat="1" applyFont="1" applyFill="1" applyBorder="1" applyAlignment="1">
      <alignment horizontal="center" vertical="center" wrapText="1"/>
    </xf>
    <xf numFmtId="0" fontId="32" fillId="9" borderId="83" xfId="1" applyNumberFormat="1" applyFont="1" applyFill="1" applyBorder="1" applyAlignment="1">
      <alignment horizontal="center" vertical="center"/>
    </xf>
    <xf numFmtId="0" fontId="32" fillId="3" borderId="0" xfId="1" applyNumberFormat="1" applyFont="1" applyFill="1" applyAlignment="1">
      <alignment vertical="center"/>
    </xf>
    <xf numFmtId="0" fontId="32" fillId="3" borderId="0" xfId="1" applyNumberFormat="1" applyFont="1" applyFill="1" applyBorder="1" applyAlignment="1">
      <alignment horizontal="center" vertical="center"/>
    </xf>
    <xf numFmtId="177" fontId="54" fillId="3" borderId="0" xfId="16" applyNumberFormat="1" applyFont="1" applyFill="1" applyBorder="1" applyAlignment="1">
      <alignment horizontal="right" vertical="center" wrapText="1"/>
    </xf>
    <xf numFmtId="49" fontId="54" fillId="3" borderId="0" xfId="16" applyNumberFormat="1" applyFont="1" applyFill="1" applyBorder="1" applyAlignment="1">
      <alignment horizontal="center" vertical="center" wrapText="1"/>
    </xf>
    <xf numFmtId="49" fontId="32" fillId="3" borderId="0" xfId="17" applyNumberFormat="1" applyFont="1" applyFill="1" applyBorder="1" applyAlignment="1">
      <alignment horizontal="center" vertical="center" wrapText="1"/>
    </xf>
    <xf numFmtId="177" fontId="32" fillId="3" borderId="0" xfId="1" applyNumberFormat="1" applyFont="1" applyFill="1" applyBorder="1" applyAlignment="1">
      <alignment vertical="center"/>
    </xf>
    <xf numFmtId="177" fontId="32" fillId="3" borderId="2" xfId="5" applyNumberFormat="1" applyFont="1" applyFill="1" applyBorder="1" applyAlignment="1">
      <alignment horizontal="center" vertical="center"/>
    </xf>
    <xf numFmtId="3" fontId="32" fillId="0" borderId="31" xfId="0" applyNumberFormat="1" applyFont="1" applyFill="1" applyBorder="1" applyAlignment="1">
      <alignment horizontal="right" vertical="center" wrapText="1"/>
    </xf>
    <xf numFmtId="0" fontId="31" fillId="3" borderId="0" xfId="5" applyNumberFormat="1" applyFont="1" applyFill="1" applyBorder="1" applyAlignment="1">
      <alignment horizontal="center" vertical="center"/>
    </xf>
    <xf numFmtId="0" fontId="31" fillId="3" borderId="0" xfId="5" applyNumberFormat="1" applyFont="1" applyFill="1" applyBorder="1" applyAlignment="1">
      <alignment horizontal="center" vertical="center" shrinkToFit="1"/>
    </xf>
    <xf numFmtId="41" fontId="31" fillId="3" borderId="0" xfId="6" applyNumberFormat="1" applyFont="1" applyFill="1" applyBorder="1" applyAlignment="1">
      <alignment horizontal="center" vertical="center"/>
    </xf>
    <xf numFmtId="0" fontId="32" fillId="3" borderId="0" xfId="5" applyNumberFormat="1" applyFont="1" applyFill="1" applyAlignment="1">
      <alignment horizontal="center" vertical="center"/>
    </xf>
    <xf numFmtId="0" fontId="32" fillId="3" borderId="0" xfId="5" applyNumberFormat="1" applyFont="1" applyFill="1" applyAlignment="1">
      <alignment horizontal="center" vertical="center" shrinkToFit="1"/>
    </xf>
    <xf numFmtId="41" fontId="32" fillId="3" borderId="0" xfId="6" applyNumberFormat="1" applyFont="1" applyFill="1" applyAlignment="1">
      <alignment vertical="center"/>
    </xf>
    <xf numFmtId="0" fontId="32" fillId="3" borderId="0" xfId="5" applyNumberFormat="1" applyFont="1" applyFill="1" applyAlignment="1">
      <alignment vertical="center" shrinkToFit="1"/>
    </xf>
    <xf numFmtId="0" fontId="32" fillId="3" borderId="0" xfId="5" applyNumberFormat="1" applyFont="1" applyFill="1" applyAlignment="1">
      <alignment vertical="center"/>
    </xf>
    <xf numFmtId="0" fontId="31" fillId="2" borderId="34" xfId="3" applyNumberFormat="1" applyFont="1" applyFill="1" applyBorder="1" applyAlignment="1" applyProtection="1">
      <alignment horizontal="center" vertical="center"/>
    </xf>
    <xf numFmtId="0" fontId="31" fillId="2" borderId="6" xfId="3" applyNumberFormat="1" applyFont="1" applyFill="1" applyBorder="1" applyAlignment="1" applyProtection="1">
      <alignment horizontal="center" vertical="center"/>
    </xf>
    <xf numFmtId="0" fontId="31" fillId="0" borderId="9" xfId="3" applyNumberFormat="1" applyFont="1" applyFill="1" applyBorder="1" applyAlignment="1">
      <alignment horizontal="center" vertical="center" textRotation="255" wrapText="1"/>
    </xf>
    <xf numFmtId="0" fontId="47" fillId="0" borderId="0" xfId="3" applyNumberFormat="1" applyFont="1" applyAlignment="1">
      <alignment horizontal="center" vertical="center"/>
    </xf>
    <xf numFmtId="0" fontId="31" fillId="2" borderId="13" xfId="3" applyNumberFormat="1" applyFont="1" applyFill="1" applyBorder="1" applyAlignment="1">
      <alignment horizontal="center" vertical="center"/>
    </xf>
    <xf numFmtId="0" fontId="31" fillId="2" borderId="14" xfId="3" applyNumberFormat="1" applyFont="1" applyFill="1" applyBorder="1" applyAlignment="1">
      <alignment horizontal="center" vertical="center"/>
    </xf>
    <xf numFmtId="0" fontId="31" fillId="2" borderId="93" xfId="3" applyNumberFormat="1" applyFont="1" applyFill="1" applyBorder="1" applyAlignment="1">
      <alignment horizontal="center" vertical="center"/>
    </xf>
    <xf numFmtId="0" fontId="31" fillId="2" borderId="15" xfId="3" applyNumberFormat="1" applyFont="1" applyFill="1" applyBorder="1" applyAlignment="1">
      <alignment horizontal="center" vertical="center"/>
    </xf>
    <xf numFmtId="0" fontId="31" fillId="2" borderId="9" xfId="3" applyNumberFormat="1" applyFont="1" applyFill="1" applyBorder="1" applyAlignment="1" applyProtection="1">
      <alignment horizontal="center" vertical="center"/>
    </xf>
    <xf numFmtId="0" fontId="31" fillId="2" borderId="1" xfId="3" applyNumberFormat="1" applyFont="1" applyFill="1" applyBorder="1" applyAlignment="1" applyProtection="1">
      <alignment horizontal="center" vertical="center"/>
    </xf>
    <xf numFmtId="0" fontId="31" fillId="2" borderId="16" xfId="3" applyNumberFormat="1" applyFont="1" applyFill="1" applyBorder="1" applyAlignment="1" applyProtection="1">
      <alignment horizontal="center" vertical="center"/>
    </xf>
    <xf numFmtId="0" fontId="31" fillId="2" borderId="3" xfId="3" applyNumberFormat="1" applyFont="1" applyFill="1" applyBorder="1" applyAlignment="1" applyProtection="1">
      <alignment horizontal="center" vertical="center"/>
    </xf>
    <xf numFmtId="0" fontId="31" fillId="0" borderId="13" xfId="3" applyNumberFormat="1" applyFont="1" applyFill="1" applyBorder="1" applyAlignment="1" applyProtection="1">
      <alignment horizontal="distributed" vertical="center"/>
    </xf>
    <xf numFmtId="0" fontId="31" fillId="0" borderId="14" xfId="3" applyNumberFormat="1" applyFont="1" applyFill="1" applyBorder="1" applyAlignment="1" applyProtection="1">
      <alignment horizontal="distributed" vertical="center"/>
    </xf>
    <xf numFmtId="0" fontId="31" fillId="0" borderId="9" xfId="3" applyNumberFormat="1" applyFont="1" applyFill="1" applyBorder="1" applyAlignment="1" applyProtection="1">
      <alignment horizontal="distributed" vertical="center"/>
    </xf>
    <xf numFmtId="0" fontId="31" fillId="0" borderId="1" xfId="3" applyNumberFormat="1" applyFont="1" applyFill="1" applyBorder="1" applyAlignment="1" applyProtection="1">
      <alignment horizontal="distributed" vertical="center"/>
    </xf>
    <xf numFmtId="177" fontId="32" fillId="0" borderId="9" xfId="3" applyNumberFormat="1" applyFont="1" applyFill="1" applyBorder="1" applyAlignment="1" applyProtection="1">
      <alignment horizontal="center" vertical="center"/>
    </xf>
    <xf numFmtId="177" fontId="32" fillId="0" borderId="1" xfId="3" applyNumberFormat="1" applyFont="1" applyFill="1" applyBorder="1" applyAlignment="1" applyProtection="1">
      <alignment horizontal="center" vertical="center"/>
    </xf>
    <xf numFmtId="177" fontId="32" fillId="0" borderId="8" xfId="3" applyNumberFormat="1" applyFont="1" applyFill="1" applyBorder="1" applyAlignment="1" applyProtection="1">
      <alignment horizontal="center" vertical="center" textRotation="255"/>
    </xf>
    <xf numFmtId="177" fontId="32" fillId="0" borderId="44" xfId="3" applyNumberFormat="1" applyFont="1" applyFill="1" applyBorder="1" applyAlignment="1" applyProtection="1">
      <alignment horizontal="center" vertical="center" textRotation="255"/>
    </xf>
    <xf numFmtId="177" fontId="32" fillId="0" borderId="90" xfId="3" applyNumberFormat="1" applyFont="1" applyFill="1" applyBorder="1" applyAlignment="1" applyProtection="1">
      <alignment horizontal="center" vertical="center"/>
    </xf>
    <xf numFmtId="177" fontId="32" fillId="0" borderId="36" xfId="3" applyNumberFormat="1" applyFont="1" applyFill="1" applyBorder="1" applyAlignment="1" applyProtection="1">
      <alignment horizontal="center" vertical="center"/>
    </xf>
    <xf numFmtId="177" fontId="32" fillId="0" borderId="16" xfId="3" applyNumberFormat="1" applyFont="1" applyFill="1" applyBorder="1" applyAlignment="1" applyProtection="1">
      <alignment horizontal="right" vertical="center"/>
    </xf>
    <xf numFmtId="177" fontId="32" fillId="0" borderId="3" xfId="3" applyNumberFormat="1" applyFont="1" applyFill="1" applyBorder="1" applyAlignment="1" applyProtection="1">
      <alignment horizontal="right" vertical="center"/>
    </xf>
    <xf numFmtId="0" fontId="31" fillId="0" borderId="9" xfId="3" applyNumberFormat="1" applyFont="1" applyFill="1" applyBorder="1" applyAlignment="1" applyProtection="1">
      <alignment horizontal="center" vertical="center"/>
    </xf>
    <xf numFmtId="0" fontId="31" fillId="0" borderId="16" xfId="3" applyNumberFormat="1" applyFont="1" applyFill="1" applyBorder="1" applyAlignment="1" applyProtection="1">
      <alignment horizontal="center" vertical="center"/>
    </xf>
    <xf numFmtId="177" fontId="32" fillId="0" borderId="9" xfId="3" applyNumberFormat="1" applyFont="1" applyFill="1" applyBorder="1" applyAlignment="1" applyProtection="1">
      <alignment horizontal="right" vertical="center"/>
    </xf>
    <xf numFmtId="177" fontId="32" fillId="0" borderId="1" xfId="3" applyNumberFormat="1" applyFont="1" applyFill="1" applyBorder="1" applyAlignment="1" applyProtection="1">
      <alignment horizontal="right" vertical="center"/>
    </xf>
    <xf numFmtId="0" fontId="31" fillId="0" borderId="9" xfId="3" applyNumberFormat="1" applyFont="1" applyFill="1" applyBorder="1" applyAlignment="1">
      <alignment horizontal="center" vertical="center" textRotation="255"/>
    </xf>
    <xf numFmtId="177" fontId="32" fillId="0" borderId="90" xfId="3" applyNumberFormat="1" applyFont="1" applyFill="1" applyBorder="1" applyAlignment="1" applyProtection="1">
      <alignment horizontal="right" vertical="center"/>
    </xf>
    <xf numFmtId="177" fontId="32" fillId="0" borderId="36" xfId="3" applyNumberFormat="1" applyFont="1" applyFill="1" applyBorder="1" applyAlignment="1" applyProtection="1">
      <alignment horizontal="right" vertical="center"/>
    </xf>
    <xf numFmtId="49" fontId="24" fillId="0" borderId="79" xfId="4" applyNumberFormat="1" applyFont="1" applyBorder="1" applyAlignment="1">
      <alignment horizontal="center" vertical="center" wrapText="1"/>
    </xf>
    <xf numFmtId="49" fontId="24" fillId="0" borderId="60" xfId="4" applyNumberFormat="1" applyFont="1" applyBorder="1" applyAlignment="1">
      <alignment horizontal="center" vertical="center" wrapText="1"/>
    </xf>
    <xf numFmtId="49" fontId="24" fillId="0" borderId="81" xfId="4" applyNumberFormat="1" applyFont="1" applyBorder="1" applyAlignment="1">
      <alignment horizontal="center" vertical="center" wrapText="1"/>
    </xf>
    <xf numFmtId="0" fontId="24" fillId="0" borderId="30" xfId="4" applyNumberFormat="1" applyFont="1" applyBorder="1" applyAlignment="1">
      <alignment horizontal="center" vertical="center" wrapText="1"/>
    </xf>
    <xf numFmtId="0" fontId="24" fillId="0" borderId="46" xfId="4" applyNumberFormat="1" applyFont="1" applyBorder="1" applyAlignment="1">
      <alignment horizontal="center" vertical="center" wrapText="1"/>
    </xf>
    <xf numFmtId="49" fontId="24" fillId="13" borderId="47" xfId="21" applyNumberFormat="1" applyFont="1" applyFill="1" applyBorder="1" applyAlignment="1">
      <alignment horizontal="center" vertical="center" wrapText="1"/>
    </xf>
    <xf numFmtId="49" fontId="24" fillId="13" borderId="78" xfId="21" applyNumberFormat="1" applyFont="1" applyFill="1" applyBorder="1" applyAlignment="1">
      <alignment horizontal="center" vertical="center" wrapText="1"/>
    </xf>
    <xf numFmtId="49" fontId="24" fillId="13" borderId="40" xfId="21" applyNumberFormat="1" applyFont="1" applyFill="1" applyBorder="1" applyAlignment="1">
      <alignment horizontal="center" vertical="center" wrapText="1"/>
    </xf>
    <xf numFmtId="49" fontId="24" fillId="13" borderId="59" xfId="21" applyNumberFormat="1" applyFont="1" applyFill="1" applyBorder="1" applyAlignment="1">
      <alignment horizontal="center" vertical="center" wrapText="1"/>
    </xf>
    <xf numFmtId="49" fontId="24" fillId="13" borderId="41" xfId="21" applyNumberFormat="1" applyFont="1" applyFill="1" applyBorder="1" applyAlignment="1">
      <alignment horizontal="center" vertical="center" wrapText="1"/>
    </xf>
    <xf numFmtId="49" fontId="24" fillId="13" borderId="42" xfId="21" applyNumberFormat="1" applyFont="1" applyFill="1" applyBorder="1" applyAlignment="1">
      <alignment horizontal="center" vertical="center" wrapText="1"/>
    </xf>
    <xf numFmtId="49" fontId="44" fillId="14" borderId="13" xfId="4" applyNumberFormat="1" applyFont="1" applyFill="1" applyBorder="1" applyAlignment="1">
      <alignment horizontal="center" vertical="center" wrapText="1"/>
    </xf>
    <xf numFmtId="49" fontId="44" fillId="14" borderId="14" xfId="4" applyNumberFormat="1" applyFont="1" applyFill="1" applyBorder="1" applyAlignment="1">
      <alignment horizontal="center" vertical="center" wrapText="1"/>
    </xf>
    <xf numFmtId="49" fontId="44" fillId="14" borderId="15" xfId="4" applyNumberFormat="1" applyFont="1" applyFill="1" applyBorder="1" applyAlignment="1">
      <alignment horizontal="center" vertical="center" wrapText="1"/>
    </xf>
    <xf numFmtId="49" fontId="44" fillId="14" borderId="9" xfId="4" applyNumberFormat="1" applyFont="1" applyFill="1" applyBorder="1" applyAlignment="1">
      <alignment horizontal="center" vertical="center" wrapText="1"/>
    </xf>
    <xf numFmtId="49" fontId="44" fillId="14" borderId="1" xfId="4" applyNumberFormat="1" applyFont="1" applyFill="1" applyBorder="1" applyAlignment="1">
      <alignment horizontal="center" vertical="center" wrapText="1"/>
    </xf>
    <xf numFmtId="49" fontId="44" fillId="14" borderId="2" xfId="4" applyNumberFormat="1" applyFont="1" applyFill="1" applyBorder="1" applyAlignment="1">
      <alignment horizontal="center" vertical="center" wrapText="1"/>
    </xf>
    <xf numFmtId="49" fontId="44" fillId="14" borderId="16" xfId="4" applyNumberFormat="1" applyFont="1" applyFill="1" applyBorder="1" applyAlignment="1">
      <alignment horizontal="center" vertical="center" wrapText="1"/>
    </xf>
    <xf numFmtId="49" fontId="44" fillId="14" borderId="3" xfId="4" applyNumberFormat="1" applyFont="1" applyFill="1" applyBorder="1" applyAlignment="1">
      <alignment horizontal="center" vertical="center" wrapText="1"/>
    </xf>
    <xf numFmtId="49" fontId="44" fillId="14" borderId="4" xfId="4" applyNumberFormat="1" applyFont="1" applyFill="1" applyBorder="1" applyAlignment="1">
      <alignment horizontal="center" vertical="center" wrapText="1"/>
    </xf>
    <xf numFmtId="49" fontId="24" fillId="0" borderId="45" xfId="4" applyNumberFormat="1" applyFont="1" applyBorder="1" applyAlignment="1">
      <alignment horizontal="center" vertical="center" wrapText="1"/>
    </xf>
    <xf numFmtId="49" fontId="24" fillId="0" borderId="30" xfId="4" applyNumberFormat="1" applyFont="1" applyBorder="1" applyAlignment="1">
      <alignment horizontal="center" vertical="center" wrapText="1"/>
    </xf>
    <xf numFmtId="49" fontId="24" fillId="0" borderId="50" xfId="4" applyNumberFormat="1" applyFont="1" applyBorder="1" applyAlignment="1">
      <alignment horizontal="center" vertical="center" wrapText="1"/>
    </xf>
    <xf numFmtId="49" fontId="24" fillId="0" borderId="31" xfId="4" applyNumberFormat="1" applyFont="1" applyBorder="1" applyAlignment="1">
      <alignment horizontal="center" vertical="center" wrapText="1"/>
    </xf>
    <xf numFmtId="49" fontId="24" fillId="0" borderId="24" xfId="4" applyNumberFormat="1" applyFont="1" applyBorder="1" applyAlignment="1">
      <alignment horizontal="center" vertical="center" wrapText="1"/>
    </xf>
    <xf numFmtId="0" fontId="24" fillId="0" borderId="27" xfId="4" applyNumberFormat="1" applyFont="1" applyBorder="1" applyAlignment="1">
      <alignment horizontal="center" vertical="center" wrapText="1"/>
    </xf>
    <xf numFmtId="49" fontId="24" fillId="13" borderId="97" xfId="21" applyNumberFormat="1" applyFont="1" applyFill="1" applyBorder="1" applyAlignment="1">
      <alignment horizontal="center" vertical="center" wrapText="1"/>
    </xf>
    <xf numFmtId="49" fontId="24" fillId="13" borderId="63" xfId="21" applyNumberFormat="1" applyFont="1" applyFill="1" applyBorder="1" applyAlignment="1">
      <alignment horizontal="center" vertical="center" wrapText="1"/>
    </xf>
    <xf numFmtId="49" fontId="24" fillId="0" borderId="12" xfId="4" applyNumberFormat="1" applyFont="1" applyBorder="1" applyAlignment="1">
      <alignment horizontal="center" vertical="center" wrapText="1"/>
    </xf>
    <xf numFmtId="49" fontId="24" fillId="0" borderId="11" xfId="4" applyNumberFormat="1" applyFont="1" applyBorder="1" applyAlignment="1">
      <alignment horizontal="center" vertical="center" wrapText="1"/>
    </xf>
    <xf numFmtId="49" fontId="24" fillId="0" borderId="10" xfId="4" applyNumberFormat="1" applyFont="1" applyBorder="1" applyAlignment="1">
      <alignment horizontal="center" vertical="center" wrapText="1"/>
    </xf>
    <xf numFmtId="49" fontId="24" fillId="13" borderId="1" xfId="21" applyNumberFormat="1" applyFont="1" applyFill="1" applyBorder="1" applyAlignment="1">
      <alignment horizontal="center" vertical="center" wrapText="1"/>
    </xf>
    <xf numFmtId="49" fontId="24" fillId="13" borderId="2" xfId="21" applyNumberFormat="1" applyFont="1" applyFill="1" applyBorder="1" applyAlignment="1">
      <alignment horizontal="center" vertical="center" wrapText="1"/>
    </xf>
    <xf numFmtId="49" fontId="24" fillId="3" borderId="18" xfId="21" applyNumberFormat="1" applyFont="1" applyFill="1" applyBorder="1" applyAlignment="1">
      <alignment horizontal="center" vertical="center" wrapText="1"/>
    </xf>
    <xf numFmtId="49" fontId="24" fillId="3" borderId="5" xfId="21" applyNumberFormat="1" applyFont="1" applyFill="1" applyBorder="1" applyAlignment="1">
      <alignment horizontal="center" vertical="center" wrapText="1"/>
    </xf>
    <xf numFmtId="49" fontId="24" fillId="3" borderId="123" xfId="21" applyNumberFormat="1" applyFont="1" applyFill="1" applyBorder="1" applyAlignment="1">
      <alignment horizontal="center" vertical="center" wrapText="1"/>
    </xf>
    <xf numFmtId="49" fontId="24" fillId="3" borderId="124" xfId="21" applyNumberFormat="1" applyFont="1" applyFill="1" applyBorder="1" applyAlignment="1">
      <alignment horizontal="center" vertical="center" wrapText="1"/>
    </xf>
    <xf numFmtId="49" fontId="24" fillId="3" borderId="99" xfId="21" applyNumberFormat="1" applyFont="1" applyFill="1" applyBorder="1" applyAlignment="1">
      <alignment horizontal="center" vertical="center" wrapText="1"/>
    </xf>
    <xf numFmtId="49" fontId="24" fillId="0" borderId="29" xfId="4" applyNumberFormat="1" applyFont="1" applyFill="1" applyBorder="1" applyAlignment="1" applyProtection="1">
      <alignment horizontal="center" vertical="center" wrapText="1"/>
    </xf>
    <xf numFmtId="0" fontId="24" fillId="0" borderId="53" xfId="4" applyNumberFormat="1" applyFont="1" applyBorder="1" applyAlignment="1">
      <alignment horizontal="center" vertical="center" wrapText="1"/>
    </xf>
    <xf numFmtId="0" fontId="24" fillId="0" borderId="21" xfId="4" applyNumberFormat="1" applyFont="1" applyBorder="1" applyAlignment="1">
      <alignment horizontal="center" vertical="center" wrapText="1"/>
    </xf>
    <xf numFmtId="49" fontId="24" fillId="3" borderId="1" xfId="21" applyNumberFormat="1" applyFont="1" applyFill="1" applyBorder="1" applyAlignment="1">
      <alignment horizontal="center" vertical="center" wrapText="1"/>
    </xf>
    <xf numFmtId="49" fontId="24" fillId="3" borderId="17" xfId="21" applyNumberFormat="1" applyFont="1" applyFill="1" applyBorder="1" applyAlignment="1">
      <alignment horizontal="center" vertical="center" wrapText="1"/>
    </xf>
    <xf numFmtId="49" fontId="24" fillId="3" borderId="2" xfId="21" applyNumberFormat="1" applyFont="1" applyFill="1" applyBorder="1" applyAlignment="1">
      <alignment horizontal="center" vertical="center" wrapText="1"/>
    </xf>
    <xf numFmtId="49" fontId="24" fillId="0" borderId="79" xfId="4" applyNumberFormat="1" applyFont="1" applyFill="1" applyBorder="1" applyAlignment="1" applyProtection="1">
      <alignment horizontal="center" vertical="center" wrapText="1"/>
    </xf>
    <xf numFmtId="49" fontId="24" fillId="0" borderId="60" xfId="4" applyNumberFormat="1" applyFont="1" applyFill="1" applyBorder="1" applyAlignment="1" applyProtection="1">
      <alignment horizontal="center" vertical="center" wrapText="1"/>
    </xf>
    <xf numFmtId="49" fontId="24" fillId="0" borderId="24" xfId="4" applyNumberFormat="1" applyFont="1" applyFill="1" applyBorder="1" applyAlignment="1" applyProtection="1">
      <alignment horizontal="center" vertical="center" wrapText="1"/>
    </xf>
    <xf numFmtId="0" fontId="41" fillId="0" borderId="0" xfId="14" applyNumberFormat="1" applyFont="1" applyAlignment="1">
      <alignment horizontal="center" vertical="center"/>
    </xf>
    <xf numFmtId="0" fontId="43" fillId="13" borderId="51" xfId="14" applyNumberFormat="1" applyFont="1" applyFill="1" applyBorder="1" applyAlignment="1">
      <alignment horizontal="center" vertical="center" wrapText="1"/>
    </xf>
    <xf numFmtId="0" fontId="43" fillId="13" borderId="52" xfId="14" applyNumberFormat="1" applyFont="1" applyFill="1" applyBorder="1" applyAlignment="1">
      <alignment horizontal="center" vertical="center" wrapText="1"/>
    </xf>
    <xf numFmtId="0" fontId="43" fillId="13" borderId="77" xfId="14" applyNumberFormat="1" applyFont="1" applyFill="1" applyBorder="1" applyAlignment="1">
      <alignment horizontal="center" vertical="center" wrapText="1"/>
    </xf>
    <xf numFmtId="0" fontId="43" fillId="13" borderId="74" xfId="14" applyNumberFormat="1" applyFont="1" applyFill="1" applyBorder="1" applyAlignment="1">
      <alignment horizontal="center" vertical="center" wrapText="1"/>
    </xf>
    <xf numFmtId="0" fontId="43" fillId="13" borderId="75" xfId="14" applyNumberFormat="1" applyFont="1" applyFill="1" applyBorder="1" applyAlignment="1">
      <alignment horizontal="center" vertical="center" wrapText="1"/>
    </xf>
    <xf numFmtId="0" fontId="43" fillId="13" borderId="11" xfId="14" applyNumberFormat="1" applyFont="1" applyFill="1" applyBorder="1" applyAlignment="1">
      <alignment horizontal="center" vertical="center" wrapText="1"/>
    </xf>
    <xf numFmtId="0" fontId="43" fillId="13" borderId="25" xfId="14" applyNumberFormat="1" applyFont="1" applyFill="1" applyBorder="1" applyAlignment="1">
      <alignment horizontal="center" vertical="center" wrapText="1"/>
    </xf>
    <xf numFmtId="0" fontId="43" fillId="13" borderId="10" xfId="14" applyNumberFormat="1" applyFont="1" applyFill="1" applyBorder="1" applyAlignment="1">
      <alignment horizontal="center" vertical="center" wrapText="1"/>
    </xf>
    <xf numFmtId="0" fontId="43" fillId="13" borderId="26" xfId="14" applyNumberFormat="1" applyFont="1" applyFill="1" applyBorder="1" applyAlignment="1">
      <alignment horizontal="center" vertical="center" wrapText="1"/>
    </xf>
    <xf numFmtId="49" fontId="24" fillId="3" borderId="65" xfId="4" applyNumberFormat="1" applyFont="1" applyFill="1" applyBorder="1" applyAlignment="1">
      <alignment horizontal="center" vertical="center" wrapText="1"/>
    </xf>
    <xf numFmtId="49" fontId="24" fillId="3" borderId="86" xfId="4" applyNumberFormat="1" applyFont="1" applyFill="1" applyBorder="1" applyAlignment="1">
      <alignment horizontal="center" vertical="center" wrapText="1"/>
    </xf>
    <xf numFmtId="49" fontId="24" fillId="8" borderId="79" xfId="21" applyNumberFormat="1" applyFont="1" applyFill="1" applyBorder="1" applyAlignment="1">
      <alignment horizontal="center" vertical="center" wrapText="1"/>
    </xf>
    <xf numFmtId="49" fontId="24" fillId="8" borderId="60" xfId="21" applyNumberFormat="1" applyFont="1" applyFill="1" applyBorder="1" applyAlignment="1">
      <alignment horizontal="center" vertical="center" wrapText="1"/>
    </xf>
    <xf numFmtId="49" fontId="24" fillId="8" borderId="24" xfId="21" applyNumberFormat="1" applyFont="1" applyFill="1" applyBorder="1" applyAlignment="1">
      <alignment horizontal="center" vertical="center" wrapText="1"/>
    </xf>
    <xf numFmtId="49" fontId="24" fillId="0" borderId="70" xfId="21" applyNumberFormat="1" applyFont="1" applyFill="1" applyBorder="1" applyAlignment="1">
      <alignment horizontal="center" vertical="center" wrapText="1"/>
    </xf>
    <xf numFmtId="49" fontId="24" fillId="0" borderId="65" xfId="21" applyNumberFormat="1" applyFont="1" applyFill="1" applyBorder="1" applyAlignment="1">
      <alignment horizontal="center" vertical="center" wrapText="1"/>
    </xf>
    <xf numFmtId="49" fontId="24" fillId="0" borderId="69" xfId="21" applyNumberFormat="1" applyFont="1" applyFill="1" applyBorder="1" applyAlignment="1">
      <alignment horizontal="center" vertical="center" wrapText="1"/>
    </xf>
    <xf numFmtId="0" fontId="24" fillId="3" borderId="48" xfId="4" applyNumberFormat="1" applyFont="1" applyFill="1" applyBorder="1" applyAlignment="1">
      <alignment horizontal="center" vertical="center" wrapText="1"/>
    </xf>
    <xf numFmtId="0" fontId="24" fillId="3" borderId="49" xfId="4" applyNumberFormat="1" applyFont="1" applyFill="1" applyBorder="1" applyAlignment="1">
      <alignment horizontal="center" vertical="center" wrapText="1"/>
    </xf>
    <xf numFmtId="49" fontId="24" fillId="3" borderId="82" xfId="21" applyNumberFormat="1" applyFont="1" applyFill="1" applyBorder="1" applyAlignment="1">
      <alignment horizontal="center" vertical="center" wrapText="1"/>
    </xf>
    <xf numFmtId="49" fontId="24" fillId="3" borderId="60" xfId="21" applyNumberFormat="1" applyFont="1" applyFill="1" applyBorder="1" applyAlignment="1">
      <alignment horizontal="center" vertical="center" wrapText="1"/>
    </xf>
    <xf numFmtId="49" fontId="24" fillId="0" borderId="48" xfId="21" applyNumberFormat="1" applyFont="1" applyFill="1" applyBorder="1" applyAlignment="1">
      <alignment horizontal="center" vertical="center" wrapText="1"/>
    </xf>
    <xf numFmtId="49" fontId="24" fillId="0" borderId="49" xfId="21" applyNumberFormat="1" applyFont="1" applyFill="1" applyBorder="1" applyAlignment="1">
      <alignment horizontal="center" vertical="center" wrapText="1"/>
    </xf>
    <xf numFmtId="49" fontId="24" fillId="9" borderId="82" xfId="21" applyNumberFormat="1" applyFont="1" applyFill="1" applyBorder="1" applyAlignment="1">
      <alignment horizontal="center" vertical="center" wrapText="1"/>
    </xf>
    <xf numFmtId="49" fontId="24" fillId="9" borderId="60" xfId="21" applyNumberFormat="1" applyFont="1" applyFill="1" applyBorder="1" applyAlignment="1">
      <alignment horizontal="center" vertical="center" wrapText="1"/>
    </xf>
    <xf numFmtId="49" fontId="24" fillId="9" borderId="81" xfId="21" applyNumberFormat="1" applyFont="1" applyFill="1" applyBorder="1" applyAlignment="1">
      <alignment horizontal="center" vertical="center" wrapText="1"/>
    </xf>
    <xf numFmtId="49" fontId="24" fillId="7" borderId="61" xfId="21" applyNumberFormat="1" applyFont="1" applyFill="1" applyBorder="1" applyAlignment="1">
      <alignment horizontal="center" vertical="center" wrapText="1"/>
    </xf>
    <xf numFmtId="49" fontId="24" fillId="7" borderId="62" xfId="21" applyNumberFormat="1" applyFont="1" applyFill="1" applyBorder="1" applyAlignment="1">
      <alignment horizontal="center" vertical="center" wrapText="1"/>
    </xf>
    <xf numFmtId="49" fontId="24" fillId="7" borderId="0" xfId="21" applyNumberFormat="1" applyFont="1" applyFill="1" applyBorder="1" applyAlignment="1">
      <alignment horizontal="center" vertical="center" wrapText="1"/>
    </xf>
    <xf numFmtId="49" fontId="24" fillId="7" borderId="59" xfId="21" applyNumberFormat="1" applyFont="1" applyFill="1" applyBorder="1" applyAlignment="1">
      <alignment horizontal="center" vertical="center" wrapText="1"/>
    </xf>
    <xf numFmtId="49" fontId="24" fillId="7" borderId="66" xfId="21" applyNumberFormat="1" applyFont="1" applyFill="1" applyBorder="1" applyAlignment="1">
      <alignment horizontal="center" vertical="center" wrapText="1"/>
    </xf>
    <xf numFmtId="49" fontId="24" fillId="7" borderId="80" xfId="21" applyNumberFormat="1" applyFont="1" applyFill="1" applyBorder="1" applyAlignment="1">
      <alignment horizontal="center" vertical="center" wrapText="1"/>
    </xf>
    <xf numFmtId="49" fontId="24" fillId="3" borderId="38" xfId="4" applyNumberFormat="1" applyFont="1" applyFill="1" applyBorder="1" applyAlignment="1">
      <alignment horizontal="center" vertical="center" wrapText="1"/>
    </xf>
    <xf numFmtId="49" fontId="24" fillId="3" borderId="55" xfId="4" applyNumberFormat="1" applyFont="1" applyFill="1" applyBorder="1" applyAlignment="1">
      <alignment horizontal="center" vertical="center" wrapText="1"/>
    </xf>
    <xf numFmtId="49" fontId="24" fillId="3" borderId="37" xfId="4" applyNumberFormat="1" applyFont="1" applyFill="1" applyBorder="1" applyAlignment="1">
      <alignment horizontal="center" vertical="center" wrapText="1"/>
    </xf>
    <xf numFmtId="49" fontId="24" fillId="9" borderId="79" xfId="4" applyNumberFormat="1" applyFont="1" applyFill="1" applyBorder="1" applyAlignment="1">
      <alignment horizontal="center" vertical="center" wrapText="1"/>
    </xf>
    <xf numFmtId="49" fontId="24" fillId="9" borderId="60" xfId="4" applyNumberFormat="1" applyFont="1" applyFill="1" applyBorder="1" applyAlignment="1">
      <alignment horizontal="center" vertical="center" wrapText="1"/>
    </xf>
    <xf numFmtId="49" fontId="24" fillId="9" borderId="24" xfId="4" applyNumberFormat="1" applyFont="1" applyFill="1" applyBorder="1" applyAlignment="1">
      <alignment horizontal="center" vertical="center" wrapText="1"/>
    </xf>
    <xf numFmtId="49" fontId="24" fillId="9" borderId="79" xfId="21" applyNumberFormat="1" applyFont="1" applyFill="1" applyBorder="1" applyAlignment="1">
      <alignment horizontal="center" vertical="center" wrapText="1"/>
    </xf>
    <xf numFmtId="49" fontId="24" fillId="9" borderId="24" xfId="21" applyNumberFormat="1" applyFont="1" applyFill="1" applyBorder="1" applyAlignment="1">
      <alignment horizontal="center" vertical="center" wrapText="1"/>
    </xf>
    <xf numFmtId="0" fontId="24" fillId="0" borderId="49" xfId="4" applyNumberFormat="1" applyFont="1" applyFill="1" applyBorder="1" applyAlignment="1" applyProtection="1">
      <alignment horizontal="center" vertical="center" wrapText="1"/>
    </xf>
    <xf numFmtId="0" fontId="24" fillId="0" borderId="54" xfId="4" applyNumberFormat="1" applyFont="1" applyFill="1" applyBorder="1" applyAlignment="1" applyProtection="1">
      <alignment horizontal="center" vertical="center" wrapText="1"/>
    </xf>
    <xf numFmtId="49" fontId="24" fillId="11" borderId="79" xfId="21" applyNumberFormat="1" applyFont="1" applyFill="1" applyBorder="1" applyAlignment="1">
      <alignment horizontal="center" vertical="center" wrapText="1"/>
    </xf>
    <xf numFmtId="49" fontId="24" fillId="11" borderId="60" xfId="21" applyNumberFormat="1" applyFont="1" applyFill="1" applyBorder="1" applyAlignment="1">
      <alignment horizontal="center" vertical="center" wrapText="1"/>
    </xf>
    <xf numFmtId="49" fontId="24" fillId="11" borderId="24" xfId="21" applyNumberFormat="1" applyFont="1" applyFill="1" applyBorder="1" applyAlignment="1">
      <alignment horizontal="center" vertical="center" wrapText="1"/>
    </xf>
    <xf numFmtId="49" fontId="24" fillId="3" borderId="49" xfId="4" applyNumberFormat="1" applyFont="1" applyFill="1" applyBorder="1" applyAlignment="1">
      <alignment horizontal="center" vertical="center" wrapText="1"/>
    </xf>
    <xf numFmtId="49" fontId="24" fillId="3" borderId="60" xfId="4" applyNumberFormat="1" applyFont="1" applyFill="1" applyBorder="1" applyAlignment="1">
      <alignment horizontal="center" vertical="center" wrapText="1"/>
    </xf>
    <xf numFmtId="49" fontId="24" fillId="3" borderId="24" xfId="4" applyNumberFormat="1" applyFont="1" applyFill="1" applyBorder="1" applyAlignment="1">
      <alignment horizontal="center" vertical="center" wrapText="1"/>
    </xf>
    <xf numFmtId="49" fontId="24" fillId="3" borderId="79" xfId="4" applyNumberFormat="1" applyFont="1" applyFill="1" applyBorder="1" applyAlignment="1">
      <alignment horizontal="center" vertical="center" wrapText="1"/>
    </xf>
    <xf numFmtId="49" fontId="24" fillId="3" borderId="59" xfId="4" applyNumberFormat="1" applyFont="1" applyFill="1" applyBorder="1" applyAlignment="1">
      <alignment horizontal="center" vertical="center" wrapText="1"/>
    </xf>
    <xf numFmtId="49" fontId="24" fillId="3" borderId="42" xfId="4" applyNumberFormat="1" applyFont="1" applyFill="1" applyBorder="1" applyAlignment="1">
      <alignment horizontal="center" vertical="center" wrapText="1"/>
    </xf>
    <xf numFmtId="0" fontId="26" fillId="0" borderId="0" xfId="14" applyNumberFormat="1" applyFont="1" applyAlignment="1">
      <alignment horizontal="center" vertical="center"/>
    </xf>
    <xf numFmtId="0" fontId="9" fillId="3" borderId="51" xfId="14" applyNumberFormat="1" applyFont="1" applyFill="1" applyBorder="1" applyAlignment="1">
      <alignment horizontal="center" vertical="center" wrapText="1"/>
    </xf>
    <xf numFmtId="0" fontId="9" fillId="3" borderId="52" xfId="14" applyNumberFormat="1" applyFont="1" applyFill="1" applyBorder="1" applyAlignment="1">
      <alignment horizontal="center" vertical="center" wrapText="1"/>
    </xf>
    <xf numFmtId="0" fontId="9" fillId="3" borderId="77" xfId="14" applyNumberFormat="1" applyFont="1" applyFill="1" applyBorder="1" applyAlignment="1">
      <alignment horizontal="center" vertical="center" wrapText="1"/>
    </xf>
    <xf numFmtId="0" fontId="9" fillId="3" borderId="74" xfId="14" applyNumberFormat="1" applyFont="1" applyFill="1" applyBorder="1" applyAlignment="1">
      <alignment horizontal="center" vertical="center" wrapText="1"/>
    </xf>
    <xf numFmtId="0" fontId="9" fillId="3" borderId="75" xfId="14" applyNumberFormat="1" applyFont="1" applyFill="1" applyBorder="1" applyAlignment="1">
      <alignment horizontal="center" vertical="center" wrapText="1"/>
    </xf>
    <xf numFmtId="0" fontId="9" fillId="3" borderId="11" xfId="14" applyNumberFormat="1" applyFont="1" applyFill="1" applyBorder="1" applyAlignment="1">
      <alignment horizontal="center" vertical="center" wrapText="1"/>
    </xf>
    <xf numFmtId="0" fontId="9" fillId="3" borderId="25" xfId="14" applyNumberFormat="1" applyFont="1" applyFill="1" applyBorder="1" applyAlignment="1">
      <alignment horizontal="center" vertical="center" wrapText="1"/>
    </xf>
    <xf numFmtId="0" fontId="9" fillId="3" borderId="10" xfId="14" applyNumberFormat="1" applyFont="1" applyFill="1" applyBorder="1" applyAlignment="1">
      <alignment horizontal="center" vertical="center" wrapText="1"/>
    </xf>
    <xf numFmtId="0" fontId="9" fillId="3" borderId="26" xfId="14" applyNumberFormat="1" applyFont="1" applyFill="1" applyBorder="1" applyAlignment="1">
      <alignment horizontal="center" vertical="center" wrapText="1"/>
    </xf>
    <xf numFmtId="49" fontId="24" fillId="0" borderId="8" xfId="4" applyNumberFormat="1" applyFont="1" applyFill="1" applyBorder="1" applyAlignment="1">
      <alignment horizontal="center" vertical="center" wrapText="1"/>
    </xf>
    <xf numFmtId="49" fontId="24" fillId="0" borderId="44" xfId="4" applyNumberFormat="1" applyFont="1" applyFill="1" applyBorder="1" applyAlignment="1">
      <alignment horizontal="center" vertical="center" wrapText="1"/>
    </xf>
    <xf numFmtId="49" fontId="24" fillId="3" borderId="82" xfId="4" applyNumberFormat="1" applyFont="1" applyFill="1" applyBorder="1" applyAlignment="1">
      <alignment horizontal="center" vertical="center" wrapText="1"/>
    </xf>
    <xf numFmtId="0" fontId="24" fillId="7" borderId="61" xfId="4" applyNumberFormat="1" applyFont="1" applyFill="1" applyBorder="1" applyAlignment="1" applyProtection="1">
      <alignment horizontal="center" vertical="center" wrapText="1"/>
    </xf>
    <xf numFmtId="0" fontId="24" fillId="7" borderId="62" xfId="4" applyNumberFormat="1" applyFont="1" applyFill="1" applyBorder="1" applyAlignment="1" applyProtection="1">
      <alignment horizontal="center" vertical="center" wrapText="1"/>
    </xf>
    <xf numFmtId="0" fontId="24" fillId="7" borderId="0" xfId="4" applyNumberFormat="1" applyFont="1" applyFill="1" applyBorder="1" applyAlignment="1" applyProtection="1">
      <alignment horizontal="center" vertical="center" wrapText="1"/>
    </xf>
    <xf numFmtId="0" fontId="24" fillId="7" borderId="59" xfId="4" applyNumberFormat="1" applyFont="1" applyFill="1" applyBorder="1" applyAlignment="1" applyProtection="1">
      <alignment horizontal="center" vertical="center" wrapText="1"/>
    </xf>
    <xf numFmtId="0" fontId="24" fillId="7" borderId="66" xfId="4" applyNumberFormat="1" applyFont="1" applyFill="1" applyBorder="1" applyAlignment="1" applyProtection="1">
      <alignment horizontal="center" vertical="center" wrapText="1"/>
    </xf>
    <xf numFmtId="0" fontId="24" fillId="7" borderId="80" xfId="4" applyNumberFormat="1" applyFont="1" applyFill="1" applyBorder="1" applyAlignment="1" applyProtection="1">
      <alignment horizontal="center" vertical="center" wrapText="1"/>
    </xf>
    <xf numFmtId="49" fontId="24" fillId="7" borderId="57" xfId="21" applyNumberFormat="1" applyFont="1" applyFill="1" applyBorder="1" applyAlignment="1">
      <alignment horizontal="center" vertical="center" wrapText="1"/>
    </xf>
    <xf numFmtId="49" fontId="24" fillId="7" borderId="78" xfId="21" applyNumberFormat="1" applyFont="1" applyFill="1" applyBorder="1" applyAlignment="1">
      <alignment horizontal="center" vertical="center" wrapText="1"/>
    </xf>
    <xf numFmtId="49" fontId="24" fillId="7" borderId="58" xfId="21" applyNumberFormat="1" applyFont="1" applyFill="1" applyBorder="1" applyAlignment="1">
      <alignment horizontal="center" vertical="center" wrapText="1"/>
    </xf>
    <xf numFmtId="49" fontId="24" fillId="7" borderId="42" xfId="21" applyNumberFormat="1" applyFont="1" applyFill="1" applyBorder="1" applyAlignment="1">
      <alignment horizontal="center" vertical="center" wrapText="1"/>
    </xf>
    <xf numFmtId="49" fontId="24" fillId="3" borderId="48" xfId="4" applyNumberFormat="1" applyFont="1" applyFill="1" applyBorder="1" applyAlignment="1" applyProtection="1">
      <alignment horizontal="center" vertical="center" wrapText="1"/>
    </xf>
    <xf numFmtId="49" fontId="24" fillId="3" borderId="49" xfId="4" applyNumberFormat="1" applyFont="1" applyFill="1" applyBorder="1" applyAlignment="1" applyProtection="1">
      <alignment horizontal="center" vertical="center" wrapText="1"/>
    </xf>
    <xf numFmtId="49" fontId="24" fillId="3" borderId="17" xfId="4" applyNumberFormat="1" applyFont="1" applyFill="1" applyBorder="1" applyAlignment="1">
      <alignment horizontal="center" vertical="center" wrapText="1"/>
    </xf>
    <xf numFmtId="49" fontId="24" fillId="3" borderId="18" xfId="4" applyNumberFormat="1" applyFont="1" applyFill="1" applyBorder="1" applyAlignment="1">
      <alignment horizontal="center" vertical="center" wrapText="1"/>
    </xf>
    <xf numFmtId="49" fontId="24" fillId="3" borderId="5" xfId="4" applyNumberFormat="1" applyFont="1" applyFill="1" applyBorder="1" applyAlignment="1">
      <alignment horizontal="center" vertical="center" wrapText="1"/>
    </xf>
    <xf numFmtId="49" fontId="24" fillId="3" borderId="62" xfId="4" applyNumberFormat="1" applyFont="1" applyFill="1" applyBorder="1" applyAlignment="1">
      <alignment horizontal="center" vertical="center" wrapText="1"/>
    </xf>
    <xf numFmtId="49" fontId="24" fillId="3" borderId="80" xfId="4" applyNumberFormat="1" applyFont="1" applyFill="1" applyBorder="1" applyAlignment="1">
      <alignment horizontal="center" vertical="center" wrapText="1"/>
    </xf>
    <xf numFmtId="49" fontId="24" fillId="3" borderId="78" xfId="4" applyNumberFormat="1" applyFont="1" applyFill="1" applyBorder="1" applyAlignment="1">
      <alignment horizontal="center" vertical="center" wrapText="1"/>
    </xf>
    <xf numFmtId="0" fontId="24" fillId="3" borderId="70" xfId="4" applyNumberFormat="1" applyFont="1" applyFill="1" applyBorder="1" applyAlignment="1">
      <alignment horizontal="center" vertical="center" wrapText="1"/>
    </xf>
    <xf numFmtId="0" fontId="24" fillId="3" borderId="65" xfId="4" applyNumberFormat="1" applyFont="1" applyFill="1" applyBorder="1" applyAlignment="1">
      <alignment horizontal="center" vertical="center" wrapText="1"/>
    </xf>
    <xf numFmtId="0" fontId="24" fillId="3" borderId="86" xfId="4" applyNumberFormat="1" applyFont="1" applyFill="1" applyBorder="1" applyAlignment="1">
      <alignment horizontal="center" vertical="center" wrapText="1"/>
    </xf>
    <xf numFmtId="49" fontId="24" fillId="8" borderId="81" xfId="21" applyNumberFormat="1" applyFont="1" applyFill="1" applyBorder="1" applyAlignment="1">
      <alignment horizontal="center" vertical="center" wrapText="1"/>
    </xf>
    <xf numFmtId="0" fontId="24" fillId="3" borderId="54" xfId="4" applyNumberFormat="1" applyFont="1" applyFill="1" applyBorder="1" applyAlignment="1">
      <alignment horizontal="center" vertical="center" wrapText="1"/>
    </xf>
    <xf numFmtId="49" fontId="24" fillId="3" borderId="67" xfId="4" applyNumberFormat="1" applyFont="1" applyFill="1" applyBorder="1" applyAlignment="1" applyProtection="1">
      <alignment horizontal="center" vertical="center" wrapText="1"/>
    </xf>
    <xf numFmtId="49" fontId="24" fillId="3" borderId="54" xfId="4" applyNumberFormat="1" applyFont="1" applyFill="1" applyBorder="1" applyAlignment="1" applyProtection="1">
      <alignment horizontal="center" vertical="center" wrapText="1"/>
    </xf>
    <xf numFmtId="49" fontId="24" fillId="3" borderId="67" xfId="4" applyNumberFormat="1" applyFont="1" applyFill="1" applyBorder="1" applyAlignment="1">
      <alignment horizontal="center" vertical="center" wrapText="1"/>
    </xf>
    <xf numFmtId="0" fontId="24" fillId="5" borderId="0" xfId="4" applyNumberFormat="1" applyFont="1" applyFill="1" applyBorder="1" applyAlignment="1" applyProtection="1">
      <alignment horizontal="center" vertical="center" wrapText="1"/>
    </xf>
    <xf numFmtId="0" fontId="24" fillId="5" borderId="59" xfId="4" applyNumberFormat="1" applyFont="1" applyFill="1" applyBorder="1" applyAlignment="1" applyProtection="1">
      <alignment horizontal="center" vertical="center" wrapText="1"/>
    </xf>
    <xf numFmtId="0" fontId="24" fillId="5" borderId="58" xfId="4" applyNumberFormat="1" applyFont="1" applyFill="1" applyBorder="1" applyAlignment="1" applyProtection="1">
      <alignment horizontal="center" vertical="center" wrapText="1"/>
    </xf>
    <xf numFmtId="0" fontId="24" fillId="5" borderId="42" xfId="4" applyNumberFormat="1" applyFont="1" applyFill="1" applyBorder="1" applyAlignment="1" applyProtection="1">
      <alignment horizontal="center" vertical="center" wrapText="1"/>
    </xf>
    <xf numFmtId="49" fontId="24" fillId="3" borderId="49" xfId="21" applyNumberFormat="1" applyFont="1" applyFill="1" applyBorder="1" applyAlignment="1">
      <alignment horizontal="center" vertical="center" wrapText="1"/>
    </xf>
    <xf numFmtId="49" fontId="24" fillId="3" borderId="81" xfId="4" applyNumberFormat="1" applyFont="1" applyFill="1" applyBorder="1" applyAlignment="1">
      <alignment horizontal="center" vertical="center" wrapText="1"/>
    </xf>
    <xf numFmtId="0" fontId="24" fillId="0" borderId="43" xfId="4" applyNumberFormat="1" applyFont="1" applyFill="1" applyBorder="1" applyAlignment="1">
      <alignment horizontal="center" vertical="center" wrapText="1"/>
    </xf>
    <xf numFmtId="0" fontId="24" fillId="0" borderId="8" xfId="4" applyNumberFormat="1" applyFont="1" applyFill="1" applyBorder="1" applyAlignment="1">
      <alignment horizontal="center" vertical="center" wrapText="1"/>
    </xf>
    <xf numFmtId="0" fontId="24" fillId="0" borderId="44" xfId="4" applyNumberFormat="1" applyFont="1" applyFill="1" applyBorder="1" applyAlignment="1">
      <alignment horizontal="center" vertical="center" wrapText="1"/>
    </xf>
    <xf numFmtId="49" fontId="24" fillId="3" borderId="79" xfId="21" applyNumberFormat="1" applyFont="1" applyFill="1" applyBorder="1" applyAlignment="1">
      <alignment horizontal="center" vertical="center" wrapText="1"/>
    </xf>
    <xf numFmtId="49" fontId="24" fillId="3" borderId="81" xfId="21" applyNumberFormat="1" applyFont="1" applyFill="1" applyBorder="1" applyAlignment="1">
      <alignment horizontal="center" vertical="center" wrapText="1"/>
    </xf>
    <xf numFmtId="0" fontId="24" fillId="5" borderId="43" xfId="4" applyNumberFormat="1" applyFont="1" applyFill="1" applyBorder="1" applyAlignment="1">
      <alignment horizontal="center" vertical="center" wrapText="1"/>
    </xf>
    <xf numFmtId="0" fontId="24" fillId="5" borderId="8" xfId="4" applyNumberFormat="1" applyFont="1" applyFill="1" applyBorder="1" applyAlignment="1">
      <alignment horizontal="center" vertical="center" wrapText="1"/>
    </xf>
    <xf numFmtId="0" fontId="24" fillId="5" borderId="71" xfId="4" applyNumberFormat="1" applyFont="1" applyFill="1" applyBorder="1" applyAlignment="1">
      <alignment horizontal="center" vertical="center" wrapText="1"/>
    </xf>
    <xf numFmtId="49" fontId="24" fillId="5" borderId="36" xfId="21" applyNumberFormat="1" applyFont="1" applyFill="1" applyBorder="1" applyAlignment="1">
      <alignment horizontal="center" vertical="center" wrapText="1"/>
    </xf>
    <xf numFmtId="49" fontId="24" fillId="5" borderId="2" xfId="21" applyNumberFormat="1" applyFont="1" applyFill="1" applyBorder="1" applyAlignment="1">
      <alignment horizontal="center" vertical="center" wrapText="1"/>
    </xf>
    <xf numFmtId="49" fontId="24" fillId="3" borderId="48" xfId="21" applyNumberFormat="1" applyFont="1" applyFill="1" applyBorder="1" applyAlignment="1">
      <alignment horizontal="center" vertical="center" wrapText="1"/>
    </xf>
    <xf numFmtId="49" fontId="24" fillId="3" borderId="33" xfId="21" applyNumberFormat="1" applyFont="1" applyFill="1" applyBorder="1" applyAlignment="1">
      <alignment horizontal="center" vertical="center" wrapText="1"/>
    </xf>
    <xf numFmtId="49" fontId="24" fillId="3" borderId="82" xfId="4" applyNumberFormat="1" applyFont="1" applyFill="1" applyBorder="1" applyAlignment="1" applyProtection="1">
      <alignment horizontal="center" vertical="center" wrapText="1"/>
    </xf>
    <xf numFmtId="49" fontId="24" fillId="3" borderId="60" xfId="4" applyNumberFormat="1" applyFont="1" applyFill="1" applyBorder="1" applyAlignment="1" applyProtection="1">
      <alignment horizontal="center" vertical="center" wrapText="1"/>
    </xf>
    <xf numFmtId="49" fontId="24" fillId="3" borderId="81" xfId="4" applyNumberFormat="1" applyFont="1" applyFill="1" applyBorder="1" applyAlignment="1" applyProtection="1">
      <alignment horizontal="center" vertical="center" wrapText="1"/>
    </xf>
    <xf numFmtId="0" fontId="24" fillId="3" borderId="67" xfId="4" applyNumberFormat="1" applyFont="1" applyFill="1" applyBorder="1" applyAlignment="1">
      <alignment horizontal="center" vertical="center" wrapText="1"/>
    </xf>
    <xf numFmtId="49" fontId="24" fillId="5" borderId="0" xfId="4" applyNumberFormat="1" applyFont="1" applyFill="1" applyBorder="1" applyAlignment="1">
      <alignment horizontal="center" vertical="center" wrapText="1"/>
    </xf>
    <xf numFmtId="49" fontId="24" fillId="5" borderId="59" xfId="4" applyNumberFormat="1" applyFont="1" applyFill="1" applyBorder="1" applyAlignment="1">
      <alignment horizontal="center" vertical="center" wrapText="1"/>
    </xf>
    <xf numFmtId="49" fontId="24" fillId="9" borderId="82" xfId="4" applyNumberFormat="1" applyFont="1" applyFill="1" applyBorder="1" applyAlignment="1">
      <alignment horizontal="center" vertical="center" wrapText="1"/>
    </xf>
    <xf numFmtId="49" fontId="24" fillId="9" borderId="81" xfId="4" applyNumberFormat="1" applyFont="1" applyFill="1" applyBorder="1" applyAlignment="1">
      <alignment horizontal="center" vertical="center" wrapText="1"/>
    </xf>
    <xf numFmtId="49" fontId="11" fillId="4" borderId="13" xfId="4" applyNumberFormat="1" applyFont="1" applyFill="1" applyBorder="1" applyAlignment="1">
      <alignment horizontal="center" vertical="center" wrapText="1"/>
    </xf>
    <xf numFmtId="49" fontId="11" fillId="4" borderId="14" xfId="4" applyNumberFormat="1" applyFont="1" applyFill="1" applyBorder="1" applyAlignment="1">
      <alignment horizontal="center" vertical="center" wrapText="1"/>
    </xf>
    <xf numFmtId="49" fontId="11" fillId="4" borderId="15" xfId="4" applyNumberFormat="1" applyFont="1" applyFill="1" applyBorder="1" applyAlignment="1">
      <alignment horizontal="center" vertical="center" wrapText="1"/>
    </xf>
    <xf numFmtId="49" fontId="11" fillId="4" borderId="9" xfId="4" applyNumberFormat="1" applyFont="1" applyFill="1" applyBorder="1" applyAlignment="1">
      <alignment horizontal="center" vertical="center" wrapText="1"/>
    </xf>
    <xf numFmtId="49" fontId="11" fillId="4" borderId="1" xfId="4" applyNumberFormat="1" applyFont="1" applyFill="1" applyBorder="1" applyAlignment="1">
      <alignment horizontal="center" vertical="center" wrapText="1"/>
    </xf>
    <xf numFmtId="49" fontId="11" fillId="4" borderId="2" xfId="4" applyNumberFormat="1" applyFont="1" applyFill="1" applyBorder="1" applyAlignment="1">
      <alignment horizontal="center" vertical="center" wrapText="1"/>
    </xf>
    <xf numFmtId="49" fontId="11" fillId="4" borderId="16" xfId="4" applyNumberFormat="1" applyFont="1" applyFill="1" applyBorder="1" applyAlignment="1">
      <alignment horizontal="center" vertical="center" wrapText="1"/>
    </xf>
    <xf numFmtId="49" fontId="11" fillId="4" borderId="3" xfId="4" applyNumberFormat="1" applyFont="1" applyFill="1" applyBorder="1" applyAlignment="1">
      <alignment horizontal="center" vertical="center" wrapText="1"/>
    </xf>
    <xf numFmtId="49" fontId="11" fillId="4" borderId="4" xfId="4" applyNumberFormat="1" applyFont="1" applyFill="1" applyBorder="1" applyAlignment="1">
      <alignment horizontal="center" vertical="center" wrapText="1"/>
    </xf>
    <xf numFmtId="0" fontId="24" fillId="10" borderId="9" xfId="4" applyNumberFormat="1" applyFont="1" applyFill="1" applyBorder="1" applyAlignment="1">
      <alignment horizontal="center" vertical="center" wrapText="1"/>
    </xf>
    <xf numFmtId="49" fontId="24" fillId="10" borderId="57" xfId="21" applyNumberFormat="1" applyFont="1" applyFill="1" applyBorder="1" applyAlignment="1">
      <alignment horizontal="center" vertical="center" wrapText="1"/>
    </xf>
    <xf numFmtId="49" fontId="24" fillId="10" borderId="78" xfId="21" applyNumberFormat="1" applyFont="1" applyFill="1" applyBorder="1" applyAlignment="1">
      <alignment horizontal="center" vertical="center" wrapText="1"/>
    </xf>
    <xf numFmtId="49" fontId="24" fillId="10" borderId="0" xfId="21" applyNumberFormat="1" applyFont="1" applyFill="1" applyBorder="1" applyAlignment="1">
      <alignment horizontal="center" vertical="center" wrapText="1"/>
    </xf>
    <xf numFmtId="49" fontId="24" fillId="10" borderId="59" xfId="21" applyNumberFormat="1" applyFont="1" applyFill="1" applyBorder="1" applyAlignment="1">
      <alignment horizontal="center" vertical="center" wrapText="1"/>
    </xf>
    <xf numFmtId="49" fontId="24" fillId="10" borderId="42" xfId="21" applyNumberFormat="1" applyFont="1" applyFill="1" applyBorder="1" applyAlignment="1">
      <alignment horizontal="center" vertical="center" wrapText="1"/>
    </xf>
    <xf numFmtId="49" fontId="24" fillId="9" borderId="78" xfId="21" applyNumberFormat="1" applyFont="1" applyFill="1" applyBorder="1" applyAlignment="1">
      <alignment horizontal="center" vertical="center" wrapText="1"/>
    </xf>
    <xf numFmtId="49" fontId="24" fillId="9" borderId="59" xfId="21" applyNumberFormat="1" applyFont="1" applyFill="1" applyBorder="1" applyAlignment="1">
      <alignment horizontal="center" vertical="center" wrapText="1"/>
    </xf>
    <xf numFmtId="49" fontId="24" fillId="9" borderId="80" xfId="21" applyNumberFormat="1" applyFont="1" applyFill="1" applyBorder="1" applyAlignment="1">
      <alignment horizontal="center" vertical="center" wrapText="1"/>
    </xf>
    <xf numFmtId="49" fontId="24" fillId="0" borderId="68" xfId="21" applyNumberFormat="1" applyFont="1" applyFill="1" applyBorder="1" applyAlignment="1">
      <alignment horizontal="center" vertical="center" wrapText="1"/>
    </xf>
    <xf numFmtId="0" fontId="24" fillId="3" borderId="17" xfId="4" applyNumberFormat="1" applyFont="1" applyFill="1" applyBorder="1" applyAlignment="1">
      <alignment horizontal="center" vertical="center" wrapText="1"/>
    </xf>
    <xf numFmtId="0" fontId="24" fillId="3" borderId="18" xfId="4" applyNumberFormat="1" applyFont="1" applyFill="1" applyBorder="1" applyAlignment="1">
      <alignment horizontal="center" vertical="center" wrapText="1"/>
    </xf>
    <xf numFmtId="0" fontId="24" fillId="9" borderId="43" xfId="4" applyNumberFormat="1" applyFont="1" applyFill="1" applyBorder="1" applyAlignment="1">
      <alignment horizontal="center" vertical="center" wrapText="1"/>
    </xf>
    <xf numFmtId="0" fontId="24" fillId="9" borderId="8" xfId="4" applyNumberFormat="1" applyFont="1" applyFill="1" applyBorder="1" applyAlignment="1">
      <alignment horizontal="center" vertical="center" wrapText="1"/>
    </xf>
    <xf numFmtId="0" fontId="24" fillId="9" borderId="44" xfId="4" applyNumberFormat="1" applyFont="1" applyFill="1" applyBorder="1" applyAlignment="1">
      <alignment horizontal="center" vertical="center" wrapText="1"/>
    </xf>
    <xf numFmtId="0" fontId="24" fillId="0" borderId="72" xfId="4" applyNumberFormat="1" applyFont="1" applyFill="1" applyBorder="1" applyAlignment="1">
      <alignment horizontal="center" vertical="center" wrapText="1"/>
    </xf>
    <xf numFmtId="49" fontId="24" fillId="3" borderId="24" xfId="21" applyNumberFormat="1" applyFont="1" applyFill="1" applyBorder="1" applyAlignment="1">
      <alignment horizontal="center" vertical="center" wrapText="1"/>
    </xf>
    <xf numFmtId="0" fontId="24" fillId="0" borderId="135" xfId="14" applyFont="1" applyFill="1" applyBorder="1" applyAlignment="1">
      <alignment horizontal="center" vertical="center" wrapText="1"/>
    </xf>
    <xf numFmtId="0" fontId="24" fillId="0" borderId="40" xfId="14" applyFont="1" applyFill="1" applyBorder="1" applyAlignment="1">
      <alignment horizontal="center" vertical="center" wrapText="1"/>
    </xf>
    <xf numFmtId="0" fontId="24" fillId="0" borderId="127" xfId="14" applyFont="1" applyFill="1" applyBorder="1" applyAlignment="1">
      <alignment horizontal="center" vertical="center" wrapText="1"/>
    </xf>
    <xf numFmtId="0" fontId="24" fillId="13" borderId="40" xfId="14" applyFont="1" applyFill="1" applyBorder="1" applyAlignment="1">
      <alignment horizontal="center" vertical="center" wrapText="1"/>
    </xf>
    <xf numFmtId="0" fontId="24" fillId="13" borderId="0" xfId="14" applyFont="1" applyFill="1" applyBorder="1" applyAlignment="1">
      <alignment horizontal="center" vertical="center" wrapText="1"/>
    </xf>
    <xf numFmtId="0" fontId="24" fillId="13" borderId="97" xfId="14" applyFont="1" applyFill="1" applyBorder="1" applyAlignment="1">
      <alignment horizontal="center" vertical="center" wrapText="1"/>
    </xf>
    <xf numFmtId="0" fontId="24" fillId="13" borderId="23" xfId="14" applyFont="1" applyFill="1" applyBorder="1" applyAlignment="1">
      <alignment horizontal="center" vertical="center" wrapText="1"/>
    </xf>
    <xf numFmtId="0" fontId="24" fillId="0" borderId="30" xfId="14" applyFont="1" applyFill="1" applyBorder="1" applyAlignment="1">
      <alignment horizontal="center" vertical="center" wrapText="1"/>
    </xf>
    <xf numFmtId="0" fontId="24" fillId="0" borderId="41" xfId="14" applyFont="1" applyFill="1" applyBorder="1" applyAlignment="1">
      <alignment horizontal="center" vertical="center" wrapText="1"/>
    </xf>
    <xf numFmtId="0" fontId="24" fillId="0" borderId="136" xfId="14" applyFont="1" applyFill="1" applyBorder="1" applyAlignment="1">
      <alignment horizontal="center" vertical="center" wrapText="1"/>
    </xf>
    <xf numFmtId="0" fontId="24" fillId="0" borderId="65" xfId="14" applyFont="1" applyFill="1" applyBorder="1" applyAlignment="1">
      <alignment horizontal="center" vertical="center" wrapText="1"/>
    </xf>
    <xf numFmtId="0" fontId="24" fillId="0" borderId="86" xfId="14" applyFont="1" applyFill="1" applyBorder="1" applyAlignment="1">
      <alignment horizontal="center" vertical="center" wrapText="1"/>
    </xf>
    <xf numFmtId="0" fontId="44" fillId="13" borderId="87" xfId="14" applyFont="1" applyFill="1" applyBorder="1" applyAlignment="1">
      <alignment horizontal="center" vertical="center" wrapText="1"/>
    </xf>
    <xf numFmtId="0" fontId="44" fillId="13" borderId="126" xfId="14" applyFont="1" applyFill="1" applyBorder="1" applyAlignment="1">
      <alignment horizontal="center" vertical="center" wrapText="1"/>
    </xf>
    <xf numFmtId="0" fontId="44" fillId="13" borderId="21" xfId="14" applyFont="1" applyFill="1" applyBorder="1" applyAlignment="1">
      <alignment horizontal="center" vertical="center" wrapText="1"/>
    </xf>
    <xf numFmtId="0" fontId="44" fillId="13" borderId="0" xfId="14" applyFont="1" applyFill="1" applyBorder="1" applyAlignment="1">
      <alignment horizontal="center" vertical="center" wrapText="1"/>
    </xf>
    <xf numFmtId="0" fontId="44" fillId="13" borderId="102" xfId="14" applyFont="1" applyFill="1" applyBorder="1" applyAlignment="1">
      <alignment horizontal="center" vertical="center" wrapText="1"/>
    </xf>
    <xf numFmtId="0" fontId="44" fillId="13" borderId="23" xfId="14" applyFont="1" applyFill="1" applyBorder="1" applyAlignment="1">
      <alignment horizontal="center" vertical="center" wrapText="1"/>
    </xf>
    <xf numFmtId="0" fontId="24" fillId="13" borderId="41" xfId="14" applyFont="1" applyFill="1" applyBorder="1" applyAlignment="1">
      <alignment horizontal="center" vertical="center" wrapText="1"/>
    </xf>
    <xf numFmtId="0" fontId="24" fillId="13" borderId="58" xfId="14" applyFont="1" applyFill="1" applyBorder="1" applyAlignment="1">
      <alignment horizontal="center" vertical="center" wrapText="1"/>
    </xf>
    <xf numFmtId="0" fontId="24" fillId="0" borderId="47" xfId="14" applyFont="1" applyFill="1" applyBorder="1" applyAlignment="1">
      <alignment horizontal="center" vertical="center" wrapText="1"/>
    </xf>
    <xf numFmtId="0" fontId="24" fillId="0" borderId="123" xfId="14" applyFont="1" applyFill="1" applyBorder="1" applyAlignment="1">
      <alignment horizontal="center" vertical="center" wrapText="1"/>
    </xf>
    <xf numFmtId="0" fontId="24" fillId="0" borderId="124" xfId="14" applyFont="1" applyFill="1" applyBorder="1" applyAlignment="1">
      <alignment horizontal="center" vertical="center" wrapText="1"/>
    </xf>
    <xf numFmtId="0" fontId="24" fillId="0" borderId="99" xfId="14" applyFont="1" applyFill="1" applyBorder="1" applyAlignment="1">
      <alignment horizontal="center" vertical="center" wrapText="1"/>
    </xf>
    <xf numFmtId="0" fontId="24" fillId="13" borderId="59" xfId="14" applyFont="1" applyFill="1" applyBorder="1" applyAlignment="1">
      <alignment horizontal="center" vertical="center" wrapText="1"/>
    </xf>
    <xf numFmtId="0" fontId="24" fillId="13" borderId="42" xfId="14" applyFont="1" applyFill="1" applyBorder="1" applyAlignment="1">
      <alignment horizontal="center" vertical="center" wrapText="1"/>
    </xf>
    <xf numFmtId="0" fontId="24" fillId="0" borderId="137" xfId="14" applyFont="1" applyFill="1" applyBorder="1" applyAlignment="1">
      <alignment horizontal="center" vertical="center" wrapText="1"/>
    </xf>
    <xf numFmtId="0" fontId="24" fillId="0" borderId="138" xfId="14" applyFont="1" applyFill="1" applyBorder="1" applyAlignment="1">
      <alignment horizontal="center" vertical="center" wrapText="1"/>
    </xf>
    <xf numFmtId="0" fontId="24" fillId="0" borderId="139" xfId="14" applyFont="1" applyFill="1" applyBorder="1" applyAlignment="1">
      <alignment horizontal="center" vertical="center" wrapText="1"/>
    </xf>
    <xf numFmtId="0" fontId="24" fillId="0" borderId="50" xfId="14" applyFont="1" applyFill="1" applyBorder="1" applyAlignment="1">
      <alignment horizontal="center" vertical="center" wrapText="1"/>
    </xf>
    <xf numFmtId="0" fontId="24" fillId="0" borderId="31" xfId="14" applyFont="1" applyFill="1" applyBorder="1" applyAlignment="1">
      <alignment horizontal="center" vertical="center" wrapText="1"/>
    </xf>
    <xf numFmtId="0" fontId="24" fillId="0" borderId="32" xfId="14" applyFont="1" applyFill="1" applyBorder="1" applyAlignment="1">
      <alignment horizontal="center" vertical="center" wrapText="1"/>
    </xf>
    <xf numFmtId="0" fontId="24" fillId="0" borderId="131" xfId="14" applyFont="1" applyFill="1" applyBorder="1" applyAlignment="1">
      <alignment horizontal="center" vertical="center" wrapText="1"/>
    </xf>
    <xf numFmtId="0" fontId="24" fillId="0" borderId="134" xfId="14" applyFont="1" applyFill="1" applyBorder="1" applyAlignment="1">
      <alignment horizontal="center" vertical="center" wrapText="1"/>
    </xf>
    <xf numFmtId="0" fontId="24" fillId="0" borderId="85" xfId="14" applyFont="1" applyFill="1" applyBorder="1" applyAlignment="1">
      <alignment horizontal="center" vertical="center" wrapText="1"/>
    </xf>
    <xf numFmtId="0" fontId="24" fillId="0" borderId="55" xfId="14" applyFont="1" applyFill="1" applyBorder="1" applyAlignment="1">
      <alignment horizontal="center" vertical="center" wrapText="1"/>
    </xf>
    <xf numFmtId="0" fontId="24" fillId="0" borderId="37" xfId="14" applyFont="1" applyFill="1" applyBorder="1" applyAlignment="1">
      <alignment horizontal="center" vertical="center" wrapText="1"/>
    </xf>
    <xf numFmtId="0" fontId="24" fillId="0" borderId="8" xfId="14" applyFont="1" applyFill="1" applyBorder="1" applyAlignment="1">
      <alignment horizontal="center" vertical="center" wrapText="1"/>
    </xf>
    <xf numFmtId="0" fontId="24" fillId="0" borderId="128" xfId="14" applyFont="1" applyFill="1" applyBorder="1" applyAlignment="1">
      <alignment horizontal="center" vertical="center" wrapText="1"/>
    </xf>
    <xf numFmtId="0" fontId="24" fillId="0" borderId="132" xfId="14" applyFont="1" applyFill="1" applyBorder="1" applyAlignment="1">
      <alignment horizontal="center" vertical="center" wrapText="1"/>
    </xf>
    <xf numFmtId="0" fontId="24" fillId="0" borderId="129" xfId="14" applyFont="1" applyFill="1" applyBorder="1" applyAlignment="1">
      <alignment horizontal="center" vertical="center" wrapText="1"/>
    </xf>
    <xf numFmtId="0" fontId="24" fillId="0" borderId="11" xfId="14" applyFont="1" applyFill="1" applyBorder="1" applyAlignment="1">
      <alignment horizontal="center" vertical="center" wrapText="1"/>
    </xf>
    <xf numFmtId="0" fontId="24" fillId="0" borderId="87" xfId="14" applyFont="1" applyFill="1" applyBorder="1" applyAlignment="1">
      <alignment horizontal="center" vertical="center" wrapText="1"/>
    </xf>
    <xf numFmtId="0" fontId="24" fillId="0" borderId="21" xfId="14" applyFont="1" applyFill="1" applyBorder="1" applyAlignment="1">
      <alignment horizontal="center" vertical="center" wrapText="1"/>
    </xf>
    <xf numFmtId="0" fontId="24" fillId="0" borderId="102" xfId="14" applyFont="1" applyFill="1" applyBorder="1" applyAlignment="1">
      <alignment horizontal="center" vertical="center" wrapText="1"/>
    </xf>
    <xf numFmtId="0" fontId="24" fillId="13" borderId="127" xfId="14" applyFont="1" applyFill="1" applyBorder="1" applyAlignment="1">
      <alignment horizontal="center" vertical="center" wrapText="1"/>
    </xf>
    <xf numFmtId="0" fontId="24" fillId="13" borderId="66" xfId="14" applyFont="1" applyFill="1" applyBorder="1" applyAlignment="1">
      <alignment horizontal="center" vertical="center" wrapText="1"/>
    </xf>
    <xf numFmtId="0" fontId="24" fillId="0" borderId="133" xfId="14" applyFont="1" applyFill="1" applyBorder="1" applyAlignment="1">
      <alignment horizontal="center" vertical="center" wrapText="1"/>
    </xf>
    <xf numFmtId="0" fontId="24" fillId="13" borderId="135" xfId="14" applyFont="1" applyFill="1" applyBorder="1" applyAlignment="1">
      <alignment horizontal="center" vertical="center" wrapText="1"/>
    </xf>
    <xf numFmtId="0" fontId="24" fillId="13" borderId="62" xfId="14" applyFont="1" applyFill="1" applyBorder="1" applyAlignment="1">
      <alignment horizontal="center" vertical="center" wrapText="1"/>
    </xf>
    <xf numFmtId="0" fontId="24" fillId="0" borderId="57" xfId="14" applyFont="1" applyFill="1" applyBorder="1" applyAlignment="1">
      <alignment horizontal="center" vertical="center" wrapText="1"/>
    </xf>
    <xf numFmtId="0" fontId="24" fillId="0" borderId="0" xfId="14" applyFont="1" applyFill="1" applyBorder="1" applyAlignment="1">
      <alignment horizontal="center" vertical="center" wrapText="1"/>
    </xf>
    <xf numFmtId="0" fontId="24" fillId="0" borderId="58" xfId="14" applyFont="1" applyFill="1" applyBorder="1" applyAlignment="1">
      <alignment horizontal="center" vertical="center" wrapText="1"/>
    </xf>
    <xf numFmtId="0" fontId="24" fillId="0" borderId="12" xfId="14" applyFont="1" applyFill="1" applyBorder="1" applyAlignment="1">
      <alignment horizontal="center" vertical="center" wrapText="1"/>
    </xf>
    <xf numFmtId="0" fontId="24" fillId="0" borderId="126" xfId="14" applyFont="1" applyFill="1" applyBorder="1" applyAlignment="1">
      <alignment horizontal="center" vertical="center" wrapText="1"/>
    </xf>
    <xf numFmtId="0" fontId="24" fillId="0" borderId="1" xfId="14" applyFont="1" applyFill="1" applyBorder="1" applyAlignment="1">
      <alignment horizontal="center" vertical="center" wrapText="1"/>
    </xf>
    <xf numFmtId="0" fontId="43" fillId="13" borderId="12" xfId="14" applyNumberFormat="1" applyFont="1" applyFill="1" applyBorder="1" applyAlignment="1">
      <alignment horizontal="center" vertical="center" wrapText="1"/>
    </xf>
    <xf numFmtId="0" fontId="43" fillId="13" borderId="27" xfId="14" applyNumberFormat="1" applyFont="1" applyFill="1" applyBorder="1" applyAlignment="1">
      <alignment horizontal="center" vertical="center" wrapText="1"/>
    </xf>
    <xf numFmtId="0" fontId="24" fillId="13" borderId="1" xfId="14" applyFont="1" applyFill="1" applyBorder="1" applyAlignment="1">
      <alignment horizontal="center" vertical="center" wrapText="1"/>
    </xf>
    <xf numFmtId="0" fontId="24" fillId="13" borderId="92" xfId="14" applyFont="1" applyFill="1" applyBorder="1" applyAlignment="1">
      <alignment horizontal="center" vertical="center" wrapText="1"/>
    </xf>
    <xf numFmtId="0" fontId="24" fillId="13" borderId="47" xfId="14" applyFont="1" applyFill="1" applyBorder="1" applyAlignment="1">
      <alignment horizontal="center" vertical="center" wrapText="1"/>
    </xf>
    <xf numFmtId="0" fontId="24" fillId="0" borderId="25" xfId="14" applyFont="1" applyFill="1" applyBorder="1" applyAlignment="1">
      <alignment horizontal="center" vertical="center" wrapText="1"/>
    </xf>
    <xf numFmtId="0" fontId="44" fillId="13" borderId="116" xfId="14" applyFont="1" applyFill="1" applyBorder="1" applyAlignment="1">
      <alignment horizontal="center" vertical="center" wrapText="1"/>
    </xf>
    <xf numFmtId="0" fontId="44" fillId="13" borderId="59" xfId="14" applyFont="1" applyFill="1" applyBorder="1" applyAlignment="1">
      <alignment horizontal="center" vertical="center" wrapText="1"/>
    </xf>
    <xf numFmtId="0" fontId="44" fillId="13" borderId="63" xfId="14" applyFont="1" applyFill="1" applyBorder="1" applyAlignment="1">
      <alignment horizontal="center" vertical="center" wrapText="1"/>
    </xf>
    <xf numFmtId="0" fontId="24" fillId="0" borderId="27" xfId="14" applyFont="1" applyFill="1" applyBorder="1" applyAlignment="1">
      <alignment horizontal="center" vertical="center" wrapText="1"/>
    </xf>
    <xf numFmtId="0" fontId="24" fillId="0" borderId="79" xfId="14" applyFont="1" applyFill="1" applyBorder="1" applyAlignment="1">
      <alignment horizontal="center" vertical="center" wrapText="1"/>
    </xf>
    <xf numFmtId="0" fontId="24" fillId="0" borderId="60" xfId="14" applyFont="1" applyFill="1" applyBorder="1" applyAlignment="1">
      <alignment horizontal="center" vertical="center" wrapText="1"/>
    </xf>
    <xf numFmtId="0" fontId="24" fillId="0" borderId="24" xfId="14" applyFont="1" applyFill="1" applyBorder="1" applyAlignment="1">
      <alignment horizontal="center" vertical="center" wrapText="1"/>
    </xf>
    <xf numFmtId="49" fontId="45" fillId="14" borderId="13" xfId="4" applyNumberFormat="1" applyFont="1" applyFill="1" applyBorder="1" applyAlignment="1">
      <alignment horizontal="center" vertical="center" wrapText="1"/>
    </xf>
    <xf numFmtId="49" fontId="45" fillId="14" borderId="14" xfId="4" applyNumberFormat="1" applyFont="1" applyFill="1" applyBorder="1" applyAlignment="1">
      <alignment horizontal="center" vertical="center" wrapText="1"/>
    </xf>
    <xf numFmtId="49" fontId="45" fillId="14" borderId="93" xfId="4" applyNumberFormat="1" applyFont="1" applyFill="1" applyBorder="1" applyAlignment="1">
      <alignment horizontal="center" vertical="center" wrapText="1"/>
    </xf>
    <xf numFmtId="49" fontId="45" fillId="14" borderId="9" xfId="4" applyNumberFormat="1" applyFont="1" applyFill="1" applyBorder="1" applyAlignment="1">
      <alignment horizontal="center" vertical="center" wrapText="1"/>
    </xf>
    <xf numFmtId="49" fontId="45" fillId="14" borderId="1" xfId="4" applyNumberFormat="1" applyFont="1" applyFill="1" applyBorder="1" applyAlignment="1">
      <alignment horizontal="center" vertical="center" wrapText="1"/>
    </xf>
    <xf numFmtId="49" fontId="45" fillId="14" borderId="92" xfId="4" applyNumberFormat="1" applyFont="1" applyFill="1" applyBorder="1" applyAlignment="1">
      <alignment horizontal="center" vertical="center" wrapText="1"/>
    </xf>
    <xf numFmtId="49" fontId="45" fillId="14" borderId="16" xfId="4" applyNumberFormat="1" applyFont="1" applyFill="1" applyBorder="1" applyAlignment="1">
      <alignment horizontal="center" vertical="center" wrapText="1"/>
    </xf>
    <xf numFmtId="49" fontId="45" fillId="14" borderId="3" xfId="4" applyNumberFormat="1" applyFont="1" applyFill="1" applyBorder="1" applyAlignment="1">
      <alignment horizontal="center" vertical="center" wrapText="1"/>
    </xf>
    <xf numFmtId="49" fontId="45" fillId="14" borderId="94" xfId="4" applyNumberFormat="1" applyFont="1" applyFill="1" applyBorder="1" applyAlignment="1">
      <alignment horizontal="center" vertical="center" wrapText="1"/>
    </xf>
    <xf numFmtId="0" fontId="24" fillId="0" borderId="10" xfId="14" applyFont="1" applyFill="1" applyBorder="1" applyAlignment="1">
      <alignment horizontal="center" vertical="center" wrapText="1"/>
    </xf>
    <xf numFmtId="0" fontId="24" fillId="0" borderId="115" xfId="14" applyFont="1" applyFill="1" applyBorder="1" applyAlignment="1">
      <alignment horizontal="center" vertical="center" wrapText="1"/>
    </xf>
    <xf numFmtId="0" fontId="24" fillId="13" borderId="79" xfId="14" applyFont="1" applyFill="1" applyBorder="1" applyAlignment="1">
      <alignment horizontal="center" vertical="center" wrapText="1"/>
    </xf>
    <xf numFmtId="0" fontId="24" fillId="13" borderId="60" xfId="14" applyFont="1" applyFill="1" applyBorder="1" applyAlignment="1">
      <alignment horizontal="center" vertical="center" wrapText="1"/>
    </xf>
    <xf numFmtId="0" fontId="24" fillId="13" borderId="63" xfId="14" applyFont="1" applyFill="1" applyBorder="1" applyAlignment="1">
      <alignment horizontal="center" vertical="center" wrapText="1"/>
    </xf>
    <xf numFmtId="0" fontId="32" fillId="9" borderId="17" xfId="1" applyNumberFormat="1" applyFont="1" applyFill="1" applyBorder="1" applyAlignment="1">
      <alignment horizontal="center" vertical="center"/>
    </xf>
    <xf numFmtId="0" fontId="32" fillId="9" borderId="5" xfId="1" applyNumberFormat="1" applyFont="1" applyFill="1" applyBorder="1" applyAlignment="1">
      <alignment horizontal="center" vertical="center"/>
    </xf>
    <xf numFmtId="49" fontId="32" fillId="9" borderId="123" xfId="17" applyNumberFormat="1" applyFont="1" applyFill="1" applyBorder="1" applyAlignment="1">
      <alignment horizontal="center" vertical="center" wrapText="1"/>
    </xf>
    <xf numFmtId="49" fontId="32" fillId="9" borderId="99" xfId="17" applyNumberFormat="1" applyFont="1" applyFill="1" applyBorder="1" applyAlignment="1">
      <alignment horizontal="center" vertical="center" wrapText="1"/>
    </xf>
    <xf numFmtId="0" fontId="31" fillId="13" borderId="90" xfId="1" applyNumberFormat="1" applyFont="1" applyFill="1" applyBorder="1" applyAlignment="1">
      <alignment horizontal="center" vertical="center"/>
    </xf>
    <xf numFmtId="0" fontId="31" fillId="13" borderId="83" xfId="1" applyNumberFormat="1" applyFont="1" applyFill="1" applyBorder="1" applyAlignment="1">
      <alignment horizontal="center" vertical="center"/>
    </xf>
    <xf numFmtId="0" fontId="31" fillId="13" borderId="36" xfId="1" applyNumberFormat="1" applyFont="1" applyFill="1" applyBorder="1" applyAlignment="1">
      <alignment horizontal="center" vertical="center"/>
    </xf>
    <xf numFmtId="41" fontId="31" fillId="13" borderId="92" xfId="2" applyNumberFormat="1" applyFont="1" applyFill="1" applyBorder="1" applyAlignment="1">
      <alignment horizontal="center" vertical="center"/>
    </xf>
    <xf numFmtId="41" fontId="31" fillId="13" borderId="83" xfId="2" applyNumberFormat="1" applyFont="1" applyFill="1" applyBorder="1" applyAlignment="1">
      <alignment horizontal="center" vertical="center"/>
    </xf>
    <xf numFmtId="41" fontId="31" fillId="13" borderId="91" xfId="2" applyNumberFormat="1" applyFont="1" applyFill="1" applyBorder="1" applyAlignment="1">
      <alignment horizontal="center" vertical="center"/>
    </xf>
    <xf numFmtId="0" fontId="32" fillId="9" borderId="17" xfId="1" applyNumberFormat="1" applyFont="1" applyFill="1" applyBorder="1" applyAlignment="1">
      <alignment horizontal="center" vertical="center" wrapText="1"/>
    </xf>
    <xf numFmtId="0" fontId="32" fillId="9" borderId="18" xfId="1" applyNumberFormat="1" applyFont="1" applyFill="1" applyBorder="1" applyAlignment="1">
      <alignment horizontal="center" vertical="center"/>
    </xf>
    <xf numFmtId="49" fontId="32" fillId="9" borderId="124" xfId="17" applyNumberFormat="1" applyFont="1" applyFill="1" applyBorder="1" applyAlignment="1">
      <alignment horizontal="center" vertical="center" wrapText="1"/>
    </xf>
    <xf numFmtId="0" fontId="32" fillId="9" borderId="1" xfId="1" applyNumberFormat="1" applyFont="1" applyFill="1" applyBorder="1" applyAlignment="1">
      <alignment horizontal="center" vertical="center"/>
    </xf>
    <xf numFmtId="0" fontId="32" fillId="9" borderId="128" xfId="1" applyNumberFormat="1" applyFont="1" applyFill="1" applyBorder="1" applyAlignment="1">
      <alignment horizontal="center" vertical="center"/>
    </xf>
    <xf numFmtId="0" fontId="32" fillId="9" borderId="129" xfId="1" applyNumberFormat="1" applyFont="1" applyFill="1" applyBorder="1" applyAlignment="1">
      <alignment horizontal="center" vertical="center"/>
    </xf>
    <xf numFmtId="14" fontId="32" fillId="9" borderId="17" xfId="1" applyNumberFormat="1" applyFont="1" applyFill="1" applyBorder="1" applyAlignment="1">
      <alignment horizontal="center" vertical="center"/>
    </xf>
    <xf numFmtId="14" fontId="32" fillId="9" borderId="5" xfId="1" applyNumberFormat="1" applyFont="1" applyFill="1" applyBorder="1" applyAlignment="1">
      <alignment horizontal="center" vertical="center"/>
    </xf>
    <xf numFmtId="14" fontId="32" fillId="9" borderId="18" xfId="1" applyNumberFormat="1" applyFont="1" applyFill="1" applyBorder="1" applyAlignment="1">
      <alignment horizontal="center" vertical="center"/>
    </xf>
    <xf numFmtId="177" fontId="31" fillId="14" borderId="104" xfId="16" applyNumberFormat="1" applyFont="1" applyFill="1" applyBorder="1" applyAlignment="1">
      <alignment horizontal="right" vertical="center" wrapText="1"/>
    </xf>
    <xf numFmtId="177" fontId="31" fillId="14" borderId="39" xfId="16" applyNumberFormat="1" applyFont="1" applyFill="1" applyBorder="1" applyAlignment="1">
      <alignment horizontal="right" vertical="center" wrapText="1"/>
    </xf>
    <xf numFmtId="177" fontId="31" fillId="14" borderId="35" xfId="16" applyNumberFormat="1" applyFont="1" applyFill="1" applyBorder="1" applyAlignment="1">
      <alignment horizontal="right" vertical="center" wrapText="1"/>
    </xf>
    <xf numFmtId="0" fontId="31" fillId="14" borderId="19" xfId="1" applyNumberFormat="1" applyFont="1" applyFill="1" applyBorder="1" applyAlignment="1">
      <alignment horizontal="center" vertical="center"/>
    </xf>
    <xf numFmtId="0" fontId="31" fillId="14" borderId="39" xfId="1" applyNumberFormat="1" applyFont="1" applyFill="1" applyBorder="1" applyAlignment="1">
      <alignment horizontal="center" vertical="center"/>
    </xf>
    <xf numFmtId="0" fontId="31" fillId="14" borderId="20" xfId="1" applyNumberFormat="1" applyFont="1" applyFill="1" applyBorder="1" applyAlignment="1">
      <alignment horizontal="center" vertical="center"/>
    </xf>
    <xf numFmtId="49" fontId="40" fillId="3" borderId="0" xfId="1" applyNumberFormat="1" applyFont="1" applyFill="1" applyBorder="1" applyAlignment="1">
      <alignment horizontal="center" vertical="center" wrapText="1"/>
    </xf>
    <xf numFmtId="41" fontId="28" fillId="13" borderId="92" xfId="19" applyNumberFormat="1" applyFont="1" applyFill="1" applyBorder="1" applyAlignment="1">
      <alignment horizontal="center" vertical="center"/>
    </xf>
    <xf numFmtId="41" fontId="28" fillId="13" borderId="83" xfId="19" applyNumberFormat="1" applyFont="1" applyFill="1" applyBorder="1" applyAlignment="1">
      <alignment horizontal="center" vertical="center"/>
    </xf>
    <xf numFmtId="41" fontId="28" fillId="13" borderId="91" xfId="19" applyNumberFormat="1" applyFont="1" applyFill="1" applyBorder="1" applyAlignment="1">
      <alignment horizontal="center" vertical="center"/>
    </xf>
    <xf numFmtId="177" fontId="30" fillId="3" borderId="0" xfId="5" applyNumberFormat="1" applyFont="1" applyFill="1" applyAlignment="1">
      <alignment horizontal="center" vertical="center"/>
    </xf>
    <xf numFmtId="177" fontId="8" fillId="14" borderId="102" xfId="5" applyNumberFormat="1" applyFont="1" applyFill="1" applyBorder="1" applyAlignment="1">
      <alignment horizontal="center" vertical="center"/>
    </xf>
    <xf numFmtId="177" fontId="8" fillId="14" borderId="103" xfId="5" applyNumberFormat="1" applyFont="1" applyFill="1" applyBorder="1" applyAlignment="1">
      <alignment horizontal="center" vertical="center"/>
    </xf>
    <xf numFmtId="177" fontId="40" fillId="3" borderId="0" xfId="5" applyNumberFormat="1" applyFont="1" applyFill="1" applyAlignment="1">
      <alignment horizontal="center" vertical="center"/>
    </xf>
    <xf numFmtId="177" fontId="31" fillId="14" borderId="19" xfId="5" applyNumberFormat="1" applyFont="1" applyFill="1" applyBorder="1" applyAlignment="1">
      <alignment horizontal="center" vertical="center"/>
    </xf>
    <xf numFmtId="177" fontId="31" fillId="14" borderId="20" xfId="5" applyNumberFormat="1" applyFont="1" applyFill="1" applyBorder="1" applyAlignment="1">
      <alignment horizontal="center" vertical="center"/>
    </xf>
    <xf numFmtId="41" fontId="40" fillId="3" borderId="0" xfId="10" applyNumberFormat="1" applyFont="1" applyFill="1" applyBorder="1" applyAlignment="1">
      <alignment horizontal="center" vertical="center"/>
    </xf>
    <xf numFmtId="41" fontId="31" fillId="15" borderId="14" xfId="10" applyNumberFormat="1" applyFont="1" applyFill="1" applyBorder="1" applyAlignment="1">
      <alignment horizontal="center" vertical="center"/>
    </xf>
    <xf numFmtId="41" fontId="32" fillId="0" borderId="43" xfId="10" applyNumberFormat="1" applyFont="1" applyFill="1" applyBorder="1" applyAlignment="1">
      <alignment horizontal="center" vertical="center"/>
    </xf>
    <xf numFmtId="41" fontId="32" fillId="0" borderId="8" xfId="10" applyNumberFormat="1" applyFont="1" applyFill="1" applyBorder="1" applyAlignment="1">
      <alignment horizontal="center" vertical="center"/>
    </xf>
    <xf numFmtId="41" fontId="32" fillId="0" borderId="44" xfId="10" applyNumberFormat="1" applyFont="1" applyFill="1" applyBorder="1" applyAlignment="1">
      <alignment horizontal="center" vertical="center"/>
    </xf>
    <xf numFmtId="41" fontId="32" fillId="0" borderId="17" xfId="10" applyNumberFormat="1" applyFont="1" applyFill="1" applyBorder="1" applyAlignment="1">
      <alignment horizontal="center" vertical="center"/>
    </xf>
    <xf numFmtId="41" fontId="32" fillId="0" borderId="18" xfId="10" applyNumberFormat="1" applyFont="1" applyFill="1" applyBorder="1" applyAlignment="1">
      <alignment horizontal="center" vertical="center"/>
    </xf>
    <xf numFmtId="41" fontId="32" fillId="0" borderId="5" xfId="10" applyNumberFormat="1" applyFont="1" applyFill="1" applyBorder="1" applyAlignment="1">
      <alignment horizontal="center" vertical="center"/>
    </xf>
    <xf numFmtId="178" fontId="32" fillId="0" borderId="17" xfId="0" applyNumberFormat="1" applyFont="1" applyBorder="1" applyAlignment="1">
      <alignment horizontal="center" vertical="center"/>
    </xf>
    <xf numFmtId="178" fontId="32" fillId="0" borderId="5" xfId="0" applyNumberFormat="1" applyFont="1" applyBorder="1" applyAlignment="1">
      <alignment horizontal="center" vertical="center"/>
    </xf>
    <xf numFmtId="0" fontId="31" fillId="14" borderId="102" xfId="5" applyNumberFormat="1" applyFont="1" applyFill="1" applyBorder="1" applyAlignment="1">
      <alignment horizontal="center" vertical="center"/>
    </xf>
    <xf numFmtId="0" fontId="31" fillId="14" borderId="23" xfId="5" applyNumberFormat="1" applyFont="1" applyFill="1" applyBorder="1" applyAlignment="1">
      <alignment horizontal="center" vertical="center"/>
    </xf>
    <xf numFmtId="0" fontId="31" fillId="14" borderId="103" xfId="5" applyNumberFormat="1" applyFont="1" applyFill="1" applyBorder="1" applyAlignment="1">
      <alignment horizontal="center" vertical="center"/>
    </xf>
    <xf numFmtId="0" fontId="40" fillId="3" borderId="0" xfId="5" applyNumberFormat="1" applyFont="1" applyFill="1" applyAlignment="1">
      <alignment horizontal="center" vertical="center"/>
    </xf>
    <xf numFmtId="0" fontId="31" fillId="13" borderId="125" xfId="5" applyNumberFormat="1" applyFont="1" applyFill="1" applyBorder="1" applyAlignment="1">
      <alignment horizontal="center" vertical="center"/>
    </xf>
    <xf numFmtId="0" fontId="31" fillId="13" borderId="88" xfId="5" applyNumberFormat="1" applyFont="1" applyFill="1" applyBorder="1" applyAlignment="1">
      <alignment horizontal="center" vertical="center"/>
    </xf>
    <xf numFmtId="49" fontId="32" fillId="3" borderId="14" xfId="5" applyNumberFormat="1" applyFont="1" applyFill="1" applyBorder="1" applyAlignment="1">
      <alignment horizontal="center" vertical="center" wrapText="1"/>
    </xf>
    <xf numFmtId="49" fontId="32" fillId="3" borderId="1" xfId="5" applyNumberFormat="1" applyFont="1" applyFill="1" applyBorder="1" applyAlignment="1">
      <alignment horizontal="center" vertical="center" wrapText="1"/>
    </xf>
    <xf numFmtId="0" fontId="32" fillId="3" borderId="125" xfId="5" applyNumberFormat="1" applyFont="1" applyFill="1" applyBorder="1" applyAlignment="1">
      <alignment horizontal="center" vertical="center" wrapText="1"/>
    </xf>
    <xf numFmtId="0" fontId="32" fillId="3" borderId="8" xfId="5" applyNumberFormat="1" applyFont="1" applyFill="1" applyBorder="1" applyAlignment="1">
      <alignment horizontal="center" vertical="center" wrapText="1"/>
    </xf>
    <xf numFmtId="49" fontId="32" fillId="3" borderId="17" xfId="5" applyNumberFormat="1" applyFont="1" applyFill="1" applyBorder="1" applyAlignment="1">
      <alignment horizontal="center" vertical="center" wrapText="1"/>
    </xf>
    <xf numFmtId="49" fontId="32" fillId="3" borderId="18" xfId="5" applyNumberFormat="1" applyFont="1" applyFill="1" applyBorder="1" applyAlignment="1">
      <alignment horizontal="center" vertical="center" wrapText="1"/>
    </xf>
    <xf numFmtId="49" fontId="32" fillId="3" borderId="5" xfId="5" applyNumberFormat="1" applyFont="1" applyFill="1" applyBorder="1" applyAlignment="1">
      <alignment horizontal="center" vertical="center" wrapText="1"/>
    </xf>
    <xf numFmtId="178" fontId="32" fillId="0" borderId="18" xfId="0" applyNumberFormat="1" applyFont="1" applyBorder="1" applyAlignment="1">
      <alignment horizontal="center" vertical="center"/>
    </xf>
    <xf numFmtId="0" fontId="40" fillId="0" borderId="0" xfId="5" applyNumberFormat="1" applyFont="1" applyAlignment="1">
      <alignment horizontal="center" vertical="center"/>
    </xf>
    <xf numFmtId="0" fontId="31" fillId="14" borderId="105" xfId="5" applyNumberFormat="1" applyFont="1" applyFill="1" applyBorder="1" applyAlignment="1">
      <alignment horizontal="center" vertical="center"/>
    </xf>
    <xf numFmtId="0" fontId="31" fillId="14" borderId="100" xfId="5" applyNumberFormat="1" applyFont="1" applyFill="1" applyBorder="1" applyAlignment="1">
      <alignment horizontal="center" vertical="center"/>
    </xf>
    <xf numFmtId="0" fontId="32" fillId="0" borderId="43" xfId="5" applyNumberFormat="1" applyFont="1" applyBorder="1" applyAlignment="1">
      <alignment horizontal="center" vertical="center"/>
    </xf>
    <xf numFmtId="0" fontId="32" fillId="0" borderId="44" xfId="5" applyNumberFormat="1" applyFont="1" applyBorder="1" applyAlignment="1">
      <alignment horizontal="center" vertical="center"/>
    </xf>
    <xf numFmtId="0" fontId="32" fillId="0" borderId="8" xfId="5" applyNumberFormat="1" applyFont="1" applyBorder="1" applyAlignment="1">
      <alignment horizontal="center" vertical="center"/>
    </xf>
    <xf numFmtId="0" fontId="8" fillId="13" borderId="90" xfId="1" applyNumberFormat="1" applyFont="1" applyFill="1" applyBorder="1" applyAlignment="1">
      <alignment horizontal="center" vertical="center"/>
    </xf>
    <xf numFmtId="0" fontId="8" fillId="13" borderId="83" xfId="1" applyNumberFormat="1" applyFont="1" applyFill="1" applyBorder="1" applyAlignment="1">
      <alignment horizontal="center" vertical="center"/>
    </xf>
    <xf numFmtId="0" fontId="8" fillId="13" borderId="36" xfId="1" applyNumberFormat="1" applyFont="1" applyFill="1" applyBorder="1" applyAlignment="1">
      <alignment horizontal="center" vertical="center"/>
    </xf>
    <xf numFmtId="41" fontId="8" fillId="13" borderId="92" xfId="2" applyNumberFormat="1" applyFont="1" applyFill="1" applyBorder="1" applyAlignment="1">
      <alignment horizontal="center" vertical="center"/>
    </xf>
    <xf numFmtId="41" fontId="8" fillId="13" borderId="91" xfId="2" applyNumberFormat="1" applyFont="1" applyFill="1" applyBorder="1" applyAlignment="1">
      <alignment horizontal="center" vertical="center"/>
    </xf>
    <xf numFmtId="0" fontId="8" fillId="14" borderId="19" xfId="1" applyNumberFormat="1" applyFont="1" applyFill="1" applyBorder="1" applyAlignment="1">
      <alignment horizontal="center" vertical="center"/>
    </xf>
    <xf numFmtId="0" fontId="8" fillId="14" borderId="39" xfId="1" applyNumberFormat="1" applyFont="1" applyFill="1" applyBorder="1" applyAlignment="1">
      <alignment horizontal="center" vertical="center"/>
    </xf>
    <xf numFmtId="0" fontId="8" fillId="14" borderId="20" xfId="1" applyNumberFormat="1" applyFont="1" applyFill="1" applyBorder="1" applyAlignment="1">
      <alignment horizontal="center" vertical="center"/>
    </xf>
    <xf numFmtId="177" fontId="8" fillId="14" borderId="104" xfId="16" applyNumberFormat="1" applyFont="1" applyFill="1" applyBorder="1" applyAlignment="1">
      <alignment horizontal="right" vertical="center" wrapText="1"/>
    </xf>
    <xf numFmtId="177" fontId="8" fillId="14" borderId="35" xfId="16" applyNumberFormat="1" applyFont="1" applyFill="1" applyBorder="1" applyAlignment="1">
      <alignment horizontal="right" vertical="center" wrapText="1"/>
    </xf>
    <xf numFmtId="0" fontId="32" fillId="9" borderId="1" xfId="1" applyNumberFormat="1" applyFont="1" applyFill="1" applyBorder="1" applyAlignment="1">
      <alignment horizontal="center" vertical="center" wrapText="1"/>
    </xf>
    <xf numFmtId="49" fontId="30" fillId="3" borderId="0" xfId="1" applyNumberFormat="1" applyFont="1" applyFill="1" applyBorder="1" applyAlignment="1">
      <alignment horizontal="center" vertical="center" wrapText="1"/>
    </xf>
    <xf numFmtId="0" fontId="48" fillId="0" borderId="0" xfId="1" applyNumberFormat="1" applyFont="1" applyBorder="1" applyAlignment="1">
      <alignment horizontal="center" vertical="center"/>
    </xf>
    <xf numFmtId="0" fontId="33" fillId="0" borderId="0" xfId="1" applyNumberFormat="1" applyFont="1" applyBorder="1" applyAlignment="1">
      <alignment horizontal="center" vertical="center"/>
    </xf>
    <xf numFmtId="0" fontId="31" fillId="0" borderId="0" xfId="1" applyNumberFormat="1" applyFont="1" applyBorder="1" applyAlignment="1">
      <alignment horizontal="left" vertical="center"/>
    </xf>
    <xf numFmtId="0" fontId="46" fillId="0" borderId="106" xfId="30" applyFont="1" applyBorder="1" applyAlignment="1">
      <alignment horizontal="center" vertical="center" wrapText="1"/>
    </xf>
    <xf numFmtId="0" fontId="46" fillId="0" borderId="107" xfId="30" applyFont="1" applyBorder="1" applyAlignment="1">
      <alignment horizontal="center" vertical="center" wrapText="1"/>
    </xf>
    <xf numFmtId="0" fontId="46" fillId="0" borderId="58" xfId="30" applyFont="1" applyBorder="1" applyAlignment="1">
      <alignment horizontal="center" vertical="center" wrapText="1"/>
    </xf>
    <xf numFmtId="0" fontId="46" fillId="0" borderId="33" xfId="30" applyFont="1" applyBorder="1" applyAlignment="1">
      <alignment horizontal="center" vertical="center" wrapText="1"/>
    </xf>
    <xf numFmtId="0" fontId="40" fillId="0" borderId="0" xfId="1" applyNumberFormat="1" applyFont="1" applyBorder="1" applyAlignment="1">
      <alignment horizontal="center" vertical="center"/>
    </xf>
    <xf numFmtId="0" fontId="8" fillId="0" borderId="0" xfId="1" applyNumberFormat="1" applyFont="1" applyFill="1" applyBorder="1" applyAlignment="1">
      <alignment horizontal="left" vertical="center"/>
    </xf>
    <xf numFmtId="0" fontId="46" fillId="0" borderId="1" xfId="30" applyFont="1" applyBorder="1" applyAlignment="1">
      <alignment horizontal="center" vertical="center" wrapText="1"/>
    </xf>
    <xf numFmtId="0" fontId="46" fillId="0" borderId="76" xfId="30" applyFont="1" applyBorder="1" applyAlignment="1">
      <alignment horizontal="center" vertical="center" wrapText="1"/>
    </xf>
    <xf numFmtId="0" fontId="50" fillId="0" borderId="0" xfId="1" applyNumberFormat="1" applyFont="1" applyBorder="1" applyAlignment="1">
      <alignment horizontal="center" vertical="center"/>
    </xf>
    <xf numFmtId="0" fontId="31" fillId="0" borderId="0" xfId="1" applyNumberFormat="1" applyFont="1" applyFill="1" applyBorder="1" applyAlignment="1">
      <alignment horizontal="left" vertical="center"/>
    </xf>
    <xf numFmtId="0" fontId="46" fillId="9" borderId="41" xfId="30" applyFont="1" applyFill="1" applyBorder="1" applyAlignment="1">
      <alignment horizontal="center" vertical="center" wrapText="1"/>
    </xf>
    <xf numFmtId="0" fontId="46" fillId="9" borderId="33" xfId="30" applyFont="1" applyFill="1" applyBorder="1" applyAlignment="1">
      <alignment horizontal="center" vertical="center" wrapText="1"/>
    </xf>
  </cellXfs>
  <cellStyles count="31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표준" xfId="0" builtinId="0"/>
    <cellStyle name="표준 10" xfId="22"/>
    <cellStyle name="표준 11" xfId="30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3"/>
  <sheetViews>
    <sheetView tabSelected="1" workbookViewId="0">
      <selection activeCell="D9" sqref="D9"/>
    </sheetView>
  </sheetViews>
  <sheetFormatPr defaultColWidth="9" defaultRowHeight="16.5"/>
  <cols>
    <col min="1" max="1" width="2.375" style="1" customWidth="1"/>
    <col min="2" max="2" width="7.75" style="364" customWidth="1"/>
    <col min="3" max="3" width="13.75" style="364" customWidth="1"/>
    <col min="4" max="5" width="13.625" style="364" customWidth="1"/>
    <col min="6" max="6" width="13.75" style="364" customWidth="1"/>
    <col min="7" max="7" width="6.875" style="364" customWidth="1"/>
    <col min="8" max="8" width="13.75" style="364" customWidth="1"/>
    <col min="9" max="10" width="13.625" style="364" customWidth="1"/>
    <col min="11" max="11" width="13.75" style="364" customWidth="1"/>
    <col min="12" max="12" width="9" style="364"/>
    <col min="13" max="13" width="9.375" style="129" bestFit="1" customWidth="1"/>
    <col min="14" max="15" width="10.875" style="129" bestFit="1" customWidth="1"/>
    <col min="16" max="16384" width="9" style="1"/>
  </cols>
  <sheetData>
    <row r="1" spans="2:15" ht="36" customHeight="1">
      <c r="B1" s="537" t="s">
        <v>592</v>
      </c>
      <c r="C1" s="537"/>
      <c r="D1" s="537"/>
      <c r="E1" s="537"/>
      <c r="F1" s="537"/>
      <c r="G1" s="537"/>
      <c r="H1" s="537"/>
      <c r="I1" s="537"/>
      <c r="J1" s="537"/>
      <c r="K1" s="537"/>
    </row>
    <row r="2" spans="2:15" ht="24.95" customHeight="1" thickBot="1">
      <c r="B2" s="363" t="s">
        <v>371</v>
      </c>
    </row>
    <row r="3" spans="2:15" ht="24.95" customHeight="1">
      <c r="B3" s="538" t="s">
        <v>64</v>
      </c>
      <c r="C3" s="539"/>
      <c r="D3" s="539"/>
      <c r="E3" s="539"/>
      <c r="F3" s="540"/>
      <c r="G3" s="538" t="s">
        <v>65</v>
      </c>
      <c r="H3" s="539"/>
      <c r="I3" s="539"/>
      <c r="J3" s="539"/>
      <c r="K3" s="541"/>
    </row>
    <row r="4" spans="2:15" ht="24.95" customHeight="1">
      <c r="B4" s="542" t="s">
        <v>84</v>
      </c>
      <c r="C4" s="543"/>
      <c r="D4" s="365" t="s">
        <v>593</v>
      </c>
      <c r="E4" s="365" t="s">
        <v>594</v>
      </c>
      <c r="F4" s="366" t="s">
        <v>57</v>
      </c>
      <c r="G4" s="542" t="s">
        <v>70</v>
      </c>
      <c r="H4" s="543"/>
      <c r="I4" s="365" t="s">
        <v>595</v>
      </c>
      <c r="J4" s="365" t="s">
        <v>596</v>
      </c>
      <c r="K4" s="367" t="s">
        <v>57</v>
      </c>
    </row>
    <row r="5" spans="2:15" ht="24.95" customHeight="1" thickBot="1">
      <c r="B5" s="544"/>
      <c r="C5" s="545"/>
      <c r="D5" s="368" t="s">
        <v>60</v>
      </c>
      <c r="E5" s="368" t="s">
        <v>61</v>
      </c>
      <c r="F5" s="369" t="s">
        <v>253</v>
      </c>
      <c r="G5" s="544"/>
      <c r="H5" s="545"/>
      <c r="I5" s="368" t="s">
        <v>60</v>
      </c>
      <c r="J5" s="368" t="s">
        <v>61</v>
      </c>
      <c r="K5" s="370" t="s">
        <v>372</v>
      </c>
      <c r="M5" s="1"/>
      <c r="N5" s="1"/>
      <c r="O5" s="1"/>
    </row>
    <row r="6" spans="2:15" ht="24.95" customHeight="1" thickBot="1">
      <c r="B6" s="534" t="s">
        <v>10</v>
      </c>
      <c r="C6" s="535"/>
      <c r="D6" s="378">
        <f>SUM(D9,D14,D17,D19,D7,D8,D18)</f>
        <v>1534377953</v>
      </c>
      <c r="E6" s="378">
        <f t="shared" ref="E6:F6" si="0">SUM(E9,E14,E17,E19,E7,E8,E18)</f>
        <v>1489020324</v>
      </c>
      <c r="F6" s="378">
        <f t="shared" si="0"/>
        <v>45357629</v>
      </c>
      <c r="G6" s="534" t="s">
        <v>73</v>
      </c>
      <c r="H6" s="535"/>
      <c r="I6" s="393">
        <f>I7+I11+I12+I13+I14+I15</f>
        <v>1534377953</v>
      </c>
      <c r="J6" s="393">
        <f>J7+J11+J12+J13+J14+J15</f>
        <v>1489020324</v>
      </c>
      <c r="K6" s="394">
        <f>K7+K11+K12+K13+K14+K15</f>
        <v>45357629</v>
      </c>
      <c r="M6" s="1"/>
      <c r="N6" s="1"/>
      <c r="O6" s="1"/>
    </row>
    <row r="7" spans="2:15" s="130" customFormat="1" ht="24.95" customHeight="1">
      <c r="B7" s="546" t="s">
        <v>262</v>
      </c>
      <c r="C7" s="547"/>
      <c r="D7" s="371">
        <v>0</v>
      </c>
      <c r="E7" s="507">
        <v>1340540</v>
      </c>
      <c r="F7" s="372">
        <f>D7-E7</f>
        <v>-1340540</v>
      </c>
      <c r="G7" s="552" t="s">
        <v>48</v>
      </c>
      <c r="H7" s="395" t="s">
        <v>42</v>
      </c>
      <c r="I7" s="396">
        <f>SUM(I8:I10)</f>
        <v>905896093</v>
      </c>
      <c r="J7" s="396">
        <f>J8+J9+J10</f>
        <v>819199317</v>
      </c>
      <c r="K7" s="397">
        <f>I7-J7</f>
        <v>86696776</v>
      </c>
      <c r="L7" s="386"/>
    </row>
    <row r="8" spans="2:15" s="130" customFormat="1" ht="24.95" customHeight="1">
      <c r="B8" s="548" t="s">
        <v>263</v>
      </c>
      <c r="C8" s="549"/>
      <c r="D8" s="373">
        <v>0</v>
      </c>
      <c r="E8" s="373">
        <v>0</v>
      </c>
      <c r="F8" s="373">
        <v>0</v>
      </c>
      <c r="G8" s="552"/>
      <c r="H8" s="489" t="s">
        <v>62</v>
      </c>
      <c r="I8" s="390">
        <v>822568830</v>
      </c>
      <c r="J8" s="390">
        <v>741918613</v>
      </c>
      <c r="K8" s="398">
        <f>I8-J8</f>
        <v>80650217</v>
      </c>
      <c r="L8" s="386"/>
    </row>
    <row r="9" spans="2:15" s="130" customFormat="1" ht="21.95" customHeight="1">
      <c r="B9" s="536" t="s">
        <v>45</v>
      </c>
      <c r="C9" s="379" t="s">
        <v>42</v>
      </c>
      <c r="D9" s="374">
        <f>D10+D11+D12+D13</f>
        <v>1511397080</v>
      </c>
      <c r="E9" s="374">
        <f>E10+E11+E12+E13</f>
        <v>1438362090</v>
      </c>
      <c r="F9" s="374">
        <f>F10+F11+F12+F13</f>
        <v>73034990</v>
      </c>
      <c r="G9" s="552"/>
      <c r="H9" s="489" t="s">
        <v>16</v>
      </c>
      <c r="I9" s="391">
        <v>10200000</v>
      </c>
      <c r="J9" s="391">
        <v>10869080</v>
      </c>
      <c r="K9" s="398">
        <f>I9-J9</f>
        <v>-669080</v>
      </c>
      <c r="L9" s="386"/>
    </row>
    <row r="10" spans="2:15" s="130" customFormat="1" ht="21.95" customHeight="1">
      <c r="B10" s="536"/>
      <c r="C10" s="379" t="s">
        <v>264</v>
      </c>
      <c r="D10" s="375">
        <v>335626199</v>
      </c>
      <c r="E10" s="375">
        <v>324739851</v>
      </c>
      <c r="F10" s="377">
        <f>D10-E10</f>
        <v>10886348</v>
      </c>
      <c r="G10" s="553"/>
      <c r="H10" s="489" t="s">
        <v>187</v>
      </c>
      <c r="I10" s="391">
        <v>73127263</v>
      </c>
      <c r="J10" s="391">
        <v>66411624</v>
      </c>
      <c r="K10" s="398">
        <f>I10-J10</f>
        <v>6715639</v>
      </c>
      <c r="L10" s="386"/>
    </row>
    <row r="11" spans="2:15" s="130" customFormat="1" ht="21.95" customHeight="1">
      <c r="B11" s="536"/>
      <c r="C11" s="379" t="s">
        <v>265</v>
      </c>
      <c r="D11" s="376">
        <v>812438541</v>
      </c>
      <c r="E11" s="376">
        <v>764131434</v>
      </c>
      <c r="F11" s="377">
        <f>D11-E11</f>
        <v>48307107</v>
      </c>
      <c r="G11" s="550" t="s">
        <v>212</v>
      </c>
      <c r="H11" s="551"/>
      <c r="I11" s="391">
        <v>50420970</v>
      </c>
      <c r="J11" s="391">
        <v>45368210</v>
      </c>
      <c r="K11" s="398">
        <f t="shared" ref="K11:K15" si="1">I11-J11</f>
        <v>5052760</v>
      </c>
      <c r="L11" s="386"/>
    </row>
    <row r="12" spans="2:15" s="130" customFormat="1" ht="21.95" customHeight="1">
      <c r="B12" s="536"/>
      <c r="C12" s="379" t="s">
        <v>367</v>
      </c>
      <c r="D12" s="376">
        <v>343682340</v>
      </c>
      <c r="E12" s="376">
        <v>329840805</v>
      </c>
      <c r="F12" s="377">
        <f>D12-E12</f>
        <v>13841535</v>
      </c>
      <c r="G12" s="554" t="s">
        <v>368</v>
      </c>
      <c r="H12" s="555"/>
      <c r="I12" s="391">
        <v>576899517</v>
      </c>
      <c r="J12" s="391">
        <v>520012549</v>
      </c>
      <c r="K12" s="398">
        <f>I12-J12</f>
        <v>56886968</v>
      </c>
      <c r="L12" s="386"/>
    </row>
    <row r="13" spans="2:15" s="130" customFormat="1" ht="21.95" customHeight="1">
      <c r="B13" s="536"/>
      <c r="C13" s="379" t="s">
        <v>266</v>
      </c>
      <c r="D13" s="375">
        <v>19650000</v>
      </c>
      <c r="E13" s="375">
        <v>19650000</v>
      </c>
      <c r="F13" s="377">
        <f t="shared" ref="F13" si="2">D13-E13</f>
        <v>0</v>
      </c>
      <c r="G13" s="550" t="s">
        <v>369</v>
      </c>
      <c r="H13" s="551"/>
      <c r="I13" s="391">
        <v>0</v>
      </c>
      <c r="J13" s="392">
        <v>0</v>
      </c>
      <c r="K13" s="398">
        <f t="shared" si="1"/>
        <v>0</v>
      </c>
      <c r="L13" s="386"/>
    </row>
    <row r="14" spans="2:15" s="130" customFormat="1" ht="21.95" customHeight="1">
      <c r="B14" s="562" t="s">
        <v>49</v>
      </c>
      <c r="C14" s="380" t="s">
        <v>42</v>
      </c>
      <c r="D14" s="374">
        <f>D15+D16</f>
        <v>0</v>
      </c>
      <c r="E14" s="374">
        <f>E15+E16</f>
        <v>17720000</v>
      </c>
      <c r="F14" s="381">
        <f>D14-E14</f>
        <v>-17720000</v>
      </c>
      <c r="G14" s="550" t="s">
        <v>363</v>
      </c>
      <c r="H14" s="551"/>
      <c r="I14" s="391">
        <v>1161373</v>
      </c>
      <c r="J14" s="392">
        <v>78828205</v>
      </c>
      <c r="K14" s="398">
        <f t="shared" si="1"/>
        <v>-77666832</v>
      </c>
      <c r="L14" s="386"/>
    </row>
    <row r="15" spans="2:15" s="130" customFormat="1" ht="21.95" customHeight="1">
      <c r="B15" s="562"/>
      <c r="C15" s="380" t="s">
        <v>1</v>
      </c>
      <c r="D15" s="376">
        <v>0</v>
      </c>
      <c r="E15" s="376">
        <v>17720000</v>
      </c>
      <c r="F15" s="377">
        <f>D15-E15</f>
        <v>-17720000</v>
      </c>
      <c r="G15" s="550" t="s">
        <v>370</v>
      </c>
      <c r="H15" s="551"/>
      <c r="I15" s="391">
        <v>0</v>
      </c>
      <c r="J15" s="392">
        <v>25612043</v>
      </c>
      <c r="K15" s="398">
        <f t="shared" si="1"/>
        <v>-25612043</v>
      </c>
      <c r="L15" s="386"/>
    </row>
    <row r="16" spans="2:15" s="130" customFormat="1" ht="21.95" customHeight="1">
      <c r="B16" s="562"/>
      <c r="C16" s="380" t="s">
        <v>2</v>
      </c>
      <c r="D16" s="375">
        <v>0</v>
      </c>
      <c r="E16" s="375">
        <v>0</v>
      </c>
      <c r="F16" s="377">
        <f>D16-E16</f>
        <v>0</v>
      </c>
      <c r="G16" s="550"/>
      <c r="H16" s="551"/>
      <c r="I16" s="391"/>
      <c r="J16" s="392"/>
      <c r="K16" s="398"/>
      <c r="L16" s="386"/>
    </row>
    <row r="17" spans="2:15" s="130" customFormat="1" ht="21.95" customHeight="1">
      <c r="B17" s="548" t="s">
        <v>267</v>
      </c>
      <c r="C17" s="549"/>
      <c r="D17" s="375">
        <v>0</v>
      </c>
      <c r="E17" s="375">
        <v>0</v>
      </c>
      <c r="F17" s="377">
        <f>D17-E17</f>
        <v>0</v>
      </c>
      <c r="G17" s="563"/>
      <c r="H17" s="564"/>
      <c r="I17" s="392"/>
      <c r="J17" s="392"/>
      <c r="K17" s="399"/>
      <c r="L17" s="386"/>
    </row>
    <row r="18" spans="2:15" s="130" customFormat="1" ht="21.95" customHeight="1">
      <c r="B18" s="548" t="s">
        <v>268</v>
      </c>
      <c r="C18" s="549"/>
      <c r="D18" s="375">
        <v>0</v>
      </c>
      <c r="E18" s="375">
        <v>8638813</v>
      </c>
      <c r="F18" s="377">
        <f t="shared" ref="F18:F21" si="3">D18-E18</f>
        <v>-8638813</v>
      </c>
      <c r="G18" s="560"/>
      <c r="H18" s="561"/>
      <c r="I18" s="392"/>
      <c r="J18" s="392"/>
      <c r="K18" s="399"/>
      <c r="L18" s="386"/>
    </row>
    <row r="19" spans="2:15" s="130" customFormat="1" ht="21.95" customHeight="1">
      <c r="B19" s="558" t="s">
        <v>269</v>
      </c>
      <c r="C19" s="379" t="s">
        <v>42</v>
      </c>
      <c r="D19" s="374">
        <f>D20+D21</f>
        <v>22980873</v>
      </c>
      <c r="E19" s="374">
        <f>E20+E21</f>
        <v>22958881</v>
      </c>
      <c r="F19" s="374">
        <f>F20+F21</f>
        <v>21992</v>
      </c>
      <c r="G19" s="490"/>
      <c r="H19" s="491"/>
      <c r="I19" s="392"/>
      <c r="J19" s="392"/>
      <c r="K19" s="400"/>
      <c r="L19" s="386"/>
    </row>
    <row r="20" spans="2:15" s="130" customFormat="1" ht="21.95" customHeight="1">
      <c r="B20" s="558"/>
      <c r="C20" s="382" t="s">
        <v>269</v>
      </c>
      <c r="D20" s="375">
        <v>19591662</v>
      </c>
      <c r="E20" s="375">
        <v>19569670</v>
      </c>
      <c r="F20" s="377">
        <f t="shared" si="3"/>
        <v>21992</v>
      </c>
      <c r="G20" s="490"/>
      <c r="H20" s="491"/>
      <c r="I20" s="392"/>
      <c r="J20" s="392"/>
      <c r="K20" s="400"/>
      <c r="L20" s="386"/>
    </row>
    <row r="21" spans="2:15" s="130" customFormat="1" ht="21.95" customHeight="1" thickBot="1">
      <c r="B21" s="559"/>
      <c r="C21" s="383" t="s">
        <v>270</v>
      </c>
      <c r="D21" s="384">
        <v>3389211</v>
      </c>
      <c r="E21" s="384">
        <v>3389211</v>
      </c>
      <c r="F21" s="385">
        <f t="shared" si="3"/>
        <v>0</v>
      </c>
      <c r="G21" s="556"/>
      <c r="H21" s="557"/>
      <c r="I21" s="401"/>
      <c r="J21" s="401"/>
      <c r="K21" s="402"/>
      <c r="L21" s="131"/>
      <c r="M21" s="132"/>
      <c r="N21" s="132"/>
      <c r="O21" s="132"/>
    </row>
    <row r="22" spans="2:15" s="130" customFormat="1">
      <c r="B22" s="386"/>
      <c r="C22" s="386"/>
      <c r="D22" s="131"/>
      <c r="E22" s="131"/>
      <c r="F22" s="131"/>
      <c r="G22" s="131"/>
      <c r="H22" s="131"/>
      <c r="I22" s="131"/>
      <c r="J22" s="131"/>
      <c r="K22" s="131"/>
      <c r="L22" s="131"/>
      <c r="M22" s="132"/>
      <c r="N22" s="132"/>
      <c r="O22" s="132"/>
    </row>
    <row r="23" spans="2:15" s="130" customFormat="1">
      <c r="B23" s="386"/>
      <c r="C23" s="387"/>
      <c r="D23" s="388"/>
      <c r="E23" s="386"/>
      <c r="F23" s="386"/>
      <c r="G23" s="386"/>
      <c r="H23" s="386"/>
      <c r="I23" s="386"/>
      <c r="J23" s="386"/>
      <c r="K23" s="386"/>
      <c r="L23" s="386"/>
    </row>
    <row r="24" spans="2:15" s="130" customFormat="1">
      <c r="B24" s="386"/>
      <c r="C24" s="386"/>
      <c r="D24" s="388"/>
      <c r="E24" s="386"/>
      <c r="F24" s="386"/>
      <c r="G24" s="386"/>
      <c r="H24" s="386"/>
      <c r="I24" s="386"/>
      <c r="J24" s="386"/>
      <c r="K24" s="386"/>
      <c r="L24" s="386"/>
    </row>
    <row r="25" spans="2:15">
      <c r="D25" s="389"/>
      <c r="M25" s="1"/>
      <c r="N25" s="1"/>
      <c r="O25" s="1"/>
    </row>
    <row r="26" spans="2:15">
      <c r="D26" s="389"/>
      <c r="M26" s="1"/>
      <c r="N26" s="1"/>
      <c r="O26" s="1"/>
    </row>
    <row r="27" spans="2:15">
      <c r="D27" s="389"/>
      <c r="M27" s="1"/>
      <c r="N27" s="1"/>
      <c r="O27" s="1"/>
    </row>
    <row r="28" spans="2:15">
      <c r="D28" s="389"/>
      <c r="M28" s="1"/>
      <c r="N28" s="1"/>
      <c r="O28" s="1"/>
    </row>
    <row r="29" spans="2:15">
      <c r="D29" s="389"/>
      <c r="M29" s="1"/>
      <c r="N29" s="1"/>
      <c r="O29" s="1"/>
    </row>
    <row r="30" spans="2:15">
      <c r="D30" s="389"/>
      <c r="M30" s="1"/>
      <c r="N30" s="1"/>
      <c r="O30" s="1"/>
    </row>
    <row r="31" spans="2:15">
      <c r="D31" s="389"/>
      <c r="M31" s="1"/>
      <c r="N31" s="1"/>
      <c r="O31" s="1"/>
    </row>
    <row r="32" spans="2:15">
      <c r="D32" s="389"/>
      <c r="M32" s="1"/>
      <c r="N32" s="1"/>
      <c r="O32" s="1"/>
    </row>
    <row r="33" spans="4:15">
      <c r="D33" s="389"/>
      <c r="M33" s="1"/>
      <c r="N33" s="1"/>
      <c r="O33" s="1"/>
    </row>
    <row r="34" spans="4:15">
      <c r="D34" s="389"/>
      <c r="M34" s="1"/>
      <c r="N34" s="1"/>
      <c r="O34" s="1"/>
    </row>
    <row r="35" spans="4:15">
      <c r="D35" s="389"/>
      <c r="M35" s="1"/>
      <c r="N35" s="1"/>
      <c r="O35" s="1"/>
    </row>
    <row r="36" spans="4:15">
      <c r="D36" s="389"/>
      <c r="M36" s="1"/>
      <c r="N36" s="1"/>
      <c r="O36" s="1"/>
    </row>
    <row r="37" spans="4:15">
      <c r="D37" s="389"/>
      <c r="M37" s="1"/>
      <c r="N37" s="1"/>
      <c r="O37" s="1"/>
    </row>
    <row r="38" spans="4:15">
      <c r="D38" s="389"/>
      <c r="M38" s="1"/>
      <c r="N38" s="1"/>
      <c r="O38" s="1"/>
    </row>
    <row r="39" spans="4:15">
      <c r="D39" s="389"/>
      <c r="M39" s="1"/>
      <c r="N39" s="1"/>
      <c r="O39" s="1"/>
    </row>
    <row r="40" spans="4:15">
      <c r="D40" s="389"/>
      <c r="M40" s="1"/>
      <c r="N40" s="1"/>
      <c r="O40" s="1"/>
    </row>
    <row r="41" spans="4:15">
      <c r="D41" s="389"/>
      <c r="M41" s="1"/>
      <c r="N41" s="1"/>
      <c r="O41" s="1"/>
    </row>
    <row r="42" spans="4:15">
      <c r="D42" s="389"/>
      <c r="M42" s="1"/>
      <c r="N42" s="1"/>
      <c r="O42" s="1"/>
    </row>
    <row r="43" spans="4:15">
      <c r="D43" s="389"/>
      <c r="M43" s="1"/>
      <c r="N43" s="1"/>
      <c r="O43" s="1"/>
    </row>
  </sheetData>
  <sheetProtection password="CC3D" sheet="1" formatCells="0" formatColumns="0" formatRows="0" insertColumns="0" insertRows="0" insertHyperlinks="0" deleteColumns="0" deleteRows="0" sort="0" autoFilter="0" pivotTables="0"/>
  <mergeCells count="24">
    <mergeCell ref="G21:H21"/>
    <mergeCell ref="B19:B21"/>
    <mergeCell ref="G14:H14"/>
    <mergeCell ref="G18:H18"/>
    <mergeCell ref="G16:H16"/>
    <mergeCell ref="B14:B16"/>
    <mergeCell ref="G17:H17"/>
    <mergeCell ref="B17:C17"/>
    <mergeCell ref="B18:C18"/>
    <mergeCell ref="G15:H15"/>
    <mergeCell ref="B6:C6"/>
    <mergeCell ref="G6:H6"/>
    <mergeCell ref="B9:B13"/>
    <mergeCell ref="B1:K1"/>
    <mergeCell ref="B3:F3"/>
    <mergeCell ref="G3:K3"/>
    <mergeCell ref="B4:C5"/>
    <mergeCell ref="G4:H5"/>
    <mergeCell ref="B7:C7"/>
    <mergeCell ref="B8:C8"/>
    <mergeCell ref="G11:H11"/>
    <mergeCell ref="G13:H13"/>
    <mergeCell ref="G7:G10"/>
    <mergeCell ref="G12:H12"/>
  </mergeCells>
  <phoneticPr fontId="14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54"/>
  <sheetViews>
    <sheetView zoomScaleNormal="100" workbookViewId="0">
      <selection activeCell="E18" sqref="E18"/>
    </sheetView>
  </sheetViews>
  <sheetFormatPr defaultRowHeight="13.5"/>
  <cols>
    <col min="1" max="1" width="30.625" style="529" bestFit="1" customWidth="1"/>
    <col min="2" max="2" width="19.375" style="529" customWidth="1"/>
    <col min="3" max="3" width="28.125" style="530" bestFit="1" customWidth="1"/>
    <col min="4" max="4" width="16.5" style="531" customWidth="1"/>
    <col min="5" max="5" width="26.125" style="532" customWidth="1"/>
    <col min="6" max="6" width="9.5" style="533" customWidth="1"/>
    <col min="7" max="7" width="9" style="16" customWidth="1"/>
    <col min="8" max="8" width="11" style="16" customWidth="1"/>
    <col min="9" max="9" width="12.875" style="16" customWidth="1"/>
    <col min="10" max="10" width="12.125" style="16" customWidth="1"/>
    <col min="11" max="11" width="9" style="16" customWidth="1"/>
    <col min="12" max="245" width="9" style="16"/>
    <col min="246" max="246" width="8.625" style="16" customWidth="1"/>
    <col min="247" max="247" width="13.5" style="16" customWidth="1"/>
    <col min="248" max="248" width="18.25" style="16" customWidth="1"/>
    <col min="249" max="249" width="16.5" style="16" customWidth="1"/>
    <col min="250" max="250" width="26.125" style="16" customWidth="1"/>
    <col min="251" max="251" width="9.5" style="16" customWidth="1"/>
    <col min="252" max="501" width="9" style="16"/>
    <col min="502" max="502" width="8.625" style="16" customWidth="1"/>
    <col min="503" max="503" width="13.5" style="16" customWidth="1"/>
    <col min="504" max="504" width="18.25" style="16" customWidth="1"/>
    <col min="505" max="505" width="16.5" style="16" customWidth="1"/>
    <col min="506" max="506" width="26.125" style="16" customWidth="1"/>
    <col min="507" max="507" width="9.5" style="16" customWidth="1"/>
    <col min="508" max="757" width="9" style="16"/>
    <col min="758" max="758" width="8.625" style="16" customWidth="1"/>
    <col min="759" max="759" width="13.5" style="16" customWidth="1"/>
    <col min="760" max="760" width="18.25" style="16" customWidth="1"/>
    <col min="761" max="761" width="16.5" style="16" customWidth="1"/>
    <col min="762" max="762" width="26.125" style="16" customWidth="1"/>
    <col min="763" max="763" width="9.5" style="16" customWidth="1"/>
    <col min="764" max="1013" width="9" style="16"/>
    <col min="1014" max="1014" width="8.625" style="16" customWidth="1"/>
    <col min="1015" max="1015" width="13.5" style="16" customWidth="1"/>
    <col min="1016" max="1016" width="18.25" style="16" customWidth="1"/>
    <col min="1017" max="1017" width="16.5" style="16" customWidth="1"/>
    <col min="1018" max="1018" width="26.125" style="16" customWidth="1"/>
    <col min="1019" max="1019" width="9.5" style="16" customWidth="1"/>
    <col min="1020" max="1269" width="9" style="16"/>
    <col min="1270" max="1270" width="8.625" style="16" customWidth="1"/>
    <col min="1271" max="1271" width="13.5" style="16" customWidth="1"/>
    <col min="1272" max="1272" width="18.25" style="16" customWidth="1"/>
    <col min="1273" max="1273" width="16.5" style="16" customWidth="1"/>
    <col min="1274" max="1274" width="26.125" style="16" customWidth="1"/>
    <col min="1275" max="1275" width="9.5" style="16" customWidth="1"/>
    <col min="1276" max="1525" width="9" style="16"/>
    <col min="1526" max="1526" width="8.625" style="16" customWidth="1"/>
    <col min="1527" max="1527" width="13.5" style="16" customWidth="1"/>
    <col min="1528" max="1528" width="18.25" style="16" customWidth="1"/>
    <col min="1529" max="1529" width="16.5" style="16" customWidth="1"/>
    <col min="1530" max="1530" width="26.125" style="16" customWidth="1"/>
    <col min="1531" max="1531" width="9.5" style="16" customWidth="1"/>
    <col min="1532" max="1781" width="9" style="16"/>
    <col min="1782" max="1782" width="8.625" style="16" customWidth="1"/>
    <col min="1783" max="1783" width="13.5" style="16" customWidth="1"/>
    <col min="1784" max="1784" width="18.25" style="16" customWidth="1"/>
    <col min="1785" max="1785" width="16.5" style="16" customWidth="1"/>
    <col min="1786" max="1786" width="26.125" style="16" customWidth="1"/>
    <col min="1787" max="1787" width="9.5" style="16" customWidth="1"/>
    <col min="1788" max="2037" width="9" style="16"/>
    <col min="2038" max="2038" width="8.625" style="16" customWidth="1"/>
    <col min="2039" max="2039" width="13.5" style="16" customWidth="1"/>
    <col min="2040" max="2040" width="18.25" style="16" customWidth="1"/>
    <col min="2041" max="2041" width="16.5" style="16" customWidth="1"/>
    <col min="2042" max="2042" width="26.125" style="16" customWidth="1"/>
    <col min="2043" max="2043" width="9.5" style="16" customWidth="1"/>
    <col min="2044" max="2293" width="9" style="16"/>
    <col min="2294" max="2294" width="8.625" style="16" customWidth="1"/>
    <col min="2295" max="2295" width="13.5" style="16" customWidth="1"/>
    <col min="2296" max="2296" width="18.25" style="16" customWidth="1"/>
    <col min="2297" max="2297" width="16.5" style="16" customWidth="1"/>
    <col min="2298" max="2298" width="26.125" style="16" customWidth="1"/>
    <col min="2299" max="2299" width="9.5" style="16" customWidth="1"/>
    <col min="2300" max="2549" width="9" style="16"/>
    <col min="2550" max="2550" width="8.625" style="16" customWidth="1"/>
    <col min="2551" max="2551" width="13.5" style="16" customWidth="1"/>
    <col min="2552" max="2552" width="18.25" style="16" customWidth="1"/>
    <col min="2553" max="2553" width="16.5" style="16" customWidth="1"/>
    <col min="2554" max="2554" width="26.125" style="16" customWidth="1"/>
    <col min="2555" max="2555" width="9.5" style="16" customWidth="1"/>
    <col min="2556" max="2805" width="9" style="16"/>
    <col min="2806" max="2806" width="8.625" style="16" customWidth="1"/>
    <col min="2807" max="2807" width="13.5" style="16" customWidth="1"/>
    <col min="2808" max="2808" width="18.25" style="16" customWidth="1"/>
    <col min="2809" max="2809" width="16.5" style="16" customWidth="1"/>
    <col min="2810" max="2810" width="26.125" style="16" customWidth="1"/>
    <col min="2811" max="2811" width="9.5" style="16" customWidth="1"/>
    <col min="2812" max="3061" width="9" style="16"/>
    <col min="3062" max="3062" width="8.625" style="16" customWidth="1"/>
    <col min="3063" max="3063" width="13.5" style="16" customWidth="1"/>
    <col min="3064" max="3064" width="18.25" style="16" customWidth="1"/>
    <col min="3065" max="3065" width="16.5" style="16" customWidth="1"/>
    <col min="3066" max="3066" width="26.125" style="16" customWidth="1"/>
    <col min="3067" max="3067" width="9.5" style="16" customWidth="1"/>
    <col min="3068" max="3317" width="9" style="16"/>
    <col min="3318" max="3318" width="8.625" style="16" customWidth="1"/>
    <col min="3319" max="3319" width="13.5" style="16" customWidth="1"/>
    <col min="3320" max="3320" width="18.25" style="16" customWidth="1"/>
    <col min="3321" max="3321" width="16.5" style="16" customWidth="1"/>
    <col min="3322" max="3322" width="26.125" style="16" customWidth="1"/>
    <col min="3323" max="3323" width="9.5" style="16" customWidth="1"/>
    <col min="3324" max="3573" width="9" style="16"/>
    <col min="3574" max="3574" width="8.625" style="16" customWidth="1"/>
    <col min="3575" max="3575" width="13.5" style="16" customWidth="1"/>
    <col min="3576" max="3576" width="18.25" style="16" customWidth="1"/>
    <col min="3577" max="3577" width="16.5" style="16" customWidth="1"/>
    <col min="3578" max="3578" width="26.125" style="16" customWidth="1"/>
    <col min="3579" max="3579" width="9.5" style="16" customWidth="1"/>
    <col min="3580" max="3829" width="9" style="16"/>
    <col min="3830" max="3830" width="8.625" style="16" customWidth="1"/>
    <col min="3831" max="3831" width="13.5" style="16" customWidth="1"/>
    <col min="3832" max="3832" width="18.25" style="16" customWidth="1"/>
    <col min="3833" max="3833" width="16.5" style="16" customWidth="1"/>
    <col min="3834" max="3834" width="26.125" style="16" customWidth="1"/>
    <col min="3835" max="3835" width="9.5" style="16" customWidth="1"/>
    <col min="3836" max="4085" width="9" style="16"/>
    <col min="4086" max="4086" width="8.625" style="16" customWidth="1"/>
    <col min="4087" max="4087" width="13.5" style="16" customWidth="1"/>
    <col min="4088" max="4088" width="18.25" style="16" customWidth="1"/>
    <col min="4089" max="4089" width="16.5" style="16" customWidth="1"/>
    <col min="4090" max="4090" width="26.125" style="16" customWidth="1"/>
    <col min="4091" max="4091" width="9.5" style="16" customWidth="1"/>
    <col min="4092" max="4341" width="9" style="16"/>
    <col min="4342" max="4342" width="8.625" style="16" customWidth="1"/>
    <col min="4343" max="4343" width="13.5" style="16" customWidth="1"/>
    <col min="4344" max="4344" width="18.25" style="16" customWidth="1"/>
    <col min="4345" max="4345" width="16.5" style="16" customWidth="1"/>
    <col min="4346" max="4346" width="26.125" style="16" customWidth="1"/>
    <col min="4347" max="4347" width="9.5" style="16" customWidth="1"/>
    <col min="4348" max="4597" width="9" style="16"/>
    <col min="4598" max="4598" width="8.625" style="16" customWidth="1"/>
    <col min="4599" max="4599" width="13.5" style="16" customWidth="1"/>
    <col min="4600" max="4600" width="18.25" style="16" customWidth="1"/>
    <col min="4601" max="4601" width="16.5" style="16" customWidth="1"/>
    <col min="4602" max="4602" width="26.125" style="16" customWidth="1"/>
    <col min="4603" max="4603" width="9.5" style="16" customWidth="1"/>
    <col min="4604" max="4853" width="9" style="16"/>
    <col min="4854" max="4854" width="8.625" style="16" customWidth="1"/>
    <col min="4855" max="4855" width="13.5" style="16" customWidth="1"/>
    <col min="4856" max="4856" width="18.25" style="16" customWidth="1"/>
    <col min="4857" max="4857" width="16.5" style="16" customWidth="1"/>
    <col min="4858" max="4858" width="26.125" style="16" customWidth="1"/>
    <col min="4859" max="4859" width="9.5" style="16" customWidth="1"/>
    <col min="4860" max="5109" width="9" style="16"/>
    <col min="5110" max="5110" width="8.625" style="16" customWidth="1"/>
    <col min="5111" max="5111" width="13.5" style="16" customWidth="1"/>
    <col min="5112" max="5112" width="18.25" style="16" customWidth="1"/>
    <col min="5113" max="5113" width="16.5" style="16" customWidth="1"/>
    <col min="5114" max="5114" width="26.125" style="16" customWidth="1"/>
    <col min="5115" max="5115" width="9.5" style="16" customWidth="1"/>
    <col min="5116" max="5365" width="9" style="16"/>
    <col min="5366" max="5366" width="8.625" style="16" customWidth="1"/>
    <col min="5367" max="5367" width="13.5" style="16" customWidth="1"/>
    <col min="5368" max="5368" width="18.25" style="16" customWidth="1"/>
    <col min="5369" max="5369" width="16.5" style="16" customWidth="1"/>
    <col min="5370" max="5370" width="26.125" style="16" customWidth="1"/>
    <col min="5371" max="5371" width="9.5" style="16" customWidth="1"/>
    <col min="5372" max="5621" width="9" style="16"/>
    <col min="5622" max="5622" width="8.625" style="16" customWidth="1"/>
    <col min="5623" max="5623" width="13.5" style="16" customWidth="1"/>
    <col min="5624" max="5624" width="18.25" style="16" customWidth="1"/>
    <col min="5625" max="5625" width="16.5" style="16" customWidth="1"/>
    <col min="5626" max="5626" width="26.125" style="16" customWidth="1"/>
    <col min="5627" max="5627" width="9.5" style="16" customWidth="1"/>
    <col min="5628" max="5877" width="9" style="16"/>
    <col min="5878" max="5878" width="8.625" style="16" customWidth="1"/>
    <col min="5879" max="5879" width="13.5" style="16" customWidth="1"/>
    <col min="5880" max="5880" width="18.25" style="16" customWidth="1"/>
    <col min="5881" max="5881" width="16.5" style="16" customWidth="1"/>
    <col min="5882" max="5882" width="26.125" style="16" customWidth="1"/>
    <col min="5883" max="5883" width="9.5" style="16" customWidth="1"/>
    <col min="5884" max="6133" width="9" style="16"/>
    <col min="6134" max="6134" width="8.625" style="16" customWidth="1"/>
    <col min="6135" max="6135" width="13.5" style="16" customWidth="1"/>
    <col min="6136" max="6136" width="18.25" style="16" customWidth="1"/>
    <col min="6137" max="6137" width="16.5" style="16" customWidth="1"/>
    <col min="6138" max="6138" width="26.125" style="16" customWidth="1"/>
    <col min="6139" max="6139" width="9.5" style="16" customWidth="1"/>
    <col min="6140" max="6389" width="9" style="16"/>
    <col min="6390" max="6390" width="8.625" style="16" customWidth="1"/>
    <col min="6391" max="6391" width="13.5" style="16" customWidth="1"/>
    <col min="6392" max="6392" width="18.25" style="16" customWidth="1"/>
    <col min="6393" max="6393" width="16.5" style="16" customWidth="1"/>
    <col min="6394" max="6394" width="26.125" style="16" customWidth="1"/>
    <col min="6395" max="6395" width="9.5" style="16" customWidth="1"/>
    <col min="6396" max="6645" width="9" style="16"/>
    <col min="6646" max="6646" width="8.625" style="16" customWidth="1"/>
    <col min="6647" max="6647" width="13.5" style="16" customWidth="1"/>
    <col min="6648" max="6648" width="18.25" style="16" customWidth="1"/>
    <col min="6649" max="6649" width="16.5" style="16" customWidth="1"/>
    <col min="6650" max="6650" width="26.125" style="16" customWidth="1"/>
    <col min="6651" max="6651" width="9.5" style="16" customWidth="1"/>
    <col min="6652" max="6901" width="9" style="16"/>
    <col min="6902" max="6902" width="8.625" style="16" customWidth="1"/>
    <col min="6903" max="6903" width="13.5" style="16" customWidth="1"/>
    <col min="6904" max="6904" width="18.25" style="16" customWidth="1"/>
    <col min="6905" max="6905" width="16.5" style="16" customWidth="1"/>
    <col min="6906" max="6906" width="26.125" style="16" customWidth="1"/>
    <col min="6907" max="6907" width="9.5" style="16" customWidth="1"/>
    <col min="6908" max="7157" width="9" style="16"/>
    <col min="7158" max="7158" width="8.625" style="16" customWidth="1"/>
    <col min="7159" max="7159" width="13.5" style="16" customWidth="1"/>
    <col min="7160" max="7160" width="18.25" style="16" customWidth="1"/>
    <col min="7161" max="7161" width="16.5" style="16" customWidth="1"/>
    <col min="7162" max="7162" width="26.125" style="16" customWidth="1"/>
    <col min="7163" max="7163" width="9.5" style="16" customWidth="1"/>
    <col min="7164" max="7413" width="9" style="16"/>
    <col min="7414" max="7414" width="8.625" style="16" customWidth="1"/>
    <col min="7415" max="7415" width="13.5" style="16" customWidth="1"/>
    <col min="7416" max="7416" width="18.25" style="16" customWidth="1"/>
    <col min="7417" max="7417" width="16.5" style="16" customWidth="1"/>
    <col min="7418" max="7418" width="26.125" style="16" customWidth="1"/>
    <col min="7419" max="7419" width="9.5" style="16" customWidth="1"/>
    <col min="7420" max="7669" width="9" style="16"/>
    <col min="7670" max="7670" width="8.625" style="16" customWidth="1"/>
    <col min="7671" max="7671" width="13.5" style="16" customWidth="1"/>
    <col min="7672" max="7672" width="18.25" style="16" customWidth="1"/>
    <col min="7673" max="7673" width="16.5" style="16" customWidth="1"/>
    <col min="7674" max="7674" width="26.125" style="16" customWidth="1"/>
    <col min="7675" max="7675" width="9.5" style="16" customWidth="1"/>
    <col min="7676" max="7925" width="9" style="16"/>
    <col min="7926" max="7926" width="8.625" style="16" customWidth="1"/>
    <col min="7927" max="7927" width="13.5" style="16" customWidth="1"/>
    <col min="7928" max="7928" width="18.25" style="16" customWidth="1"/>
    <col min="7929" max="7929" width="16.5" style="16" customWidth="1"/>
    <col min="7930" max="7930" width="26.125" style="16" customWidth="1"/>
    <col min="7931" max="7931" width="9.5" style="16" customWidth="1"/>
    <col min="7932" max="8181" width="9" style="16"/>
    <col min="8182" max="8182" width="8.625" style="16" customWidth="1"/>
    <col min="8183" max="8183" width="13.5" style="16" customWidth="1"/>
    <col min="8184" max="8184" width="18.25" style="16" customWidth="1"/>
    <col min="8185" max="8185" width="16.5" style="16" customWidth="1"/>
    <col min="8186" max="8186" width="26.125" style="16" customWidth="1"/>
    <col min="8187" max="8187" width="9.5" style="16" customWidth="1"/>
    <col min="8188" max="8437" width="9" style="16"/>
    <col min="8438" max="8438" width="8.625" style="16" customWidth="1"/>
    <col min="8439" max="8439" width="13.5" style="16" customWidth="1"/>
    <col min="8440" max="8440" width="18.25" style="16" customWidth="1"/>
    <col min="8441" max="8441" width="16.5" style="16" customWidth="1"/>
    <col min="8442" max="8442" width="26.125" style="16" customWidth="1"/>
    <col min="8443" max="8443" width="9.5" style="16" customWidth="1"/>
    <col min="8444" max="8693" width="9" style="16"/>
    <col min="8694" max="8694" width="8.625" style="16" customWidth="1"/>
    <col min="8695" max="8695" width="13.5" style="16" customWidth="1"/>
    <col min="8696" max="8696" width="18.25" style="16" customWidth="1"/>
    <col min="8697" max="8697" width="16.5" style="16" customWidth="1"/>
    <col min="8698" max="8698" width="26.125" style="16" customWidth="1"/>
    <col min="8699" max="8699" width="9.5" style="16" customWidth="1"/>
    <col min="8700" max="8949" width="9" style="16"/>
    <col min="8950" max="8950" width="8.625" style="16" customWidth="1"/>
    <col min="8951" max="8951" width="13.5" style="16" customWidth="1"/>
    <col min="8952" max="8952" width="18.25" style="16" customWidth="1"/>
    <col min="8953" max="8953" width="16.5" style="16" customWidth="1"/>
    <col min="8954" max="8954" width="26.125" style="16" customWidth="1"/>
    <col min="8955" max="8955" width="9.5" style="16" customWidth="1"/>
    <col min="8956" max="9205" width="9" style="16"/>
    <col min="9206" max="9206" width="8.625" style="16" customWidth="1"/>
    <col min="9207" max="9207" width="13.5" style="16" customWidth="1"/>
    <col min="9208" max="9208" width="18.25" style="16" customWidth="1"/>
    <col min="9209" max="9209" width="16.5" style="16" customWidth="1"/>
    <col min="9210" max="9210" width="26.125" style="16" customWidth="1"/>
    <col min="9211" max="9211" width="9.5" style="16" customWidth="1"/>
    <col min="9212" max="9461" width="9" style="16"/>
    <col min="9462" max="9462" width="8.625" style="16" customWidth="1"/>
    <col min="9463" max="9463" width="13.5" style="16" customWidth="1"/>
    <col min="9464" max="9464" width="18.25" style="16" customWidth="1"/>
    <col min="9465" max="9465" width="16.5" style="16" customWidth="1"/>
    <col min="9466" max="9466" width="26.125" style="16" customWidth="1"/>
    <col min="9467" max="9467" width="9.5" style="16" customWidth="1"/>
    <col min="9468" max="9717" width="9" style="16"/>
    <col min="9718" max="9718" width="8.625" style="16" customWidth="1"/>
    <col min="9719" max="9719" width="13.5" style="16" customWidth="1"/>
    <col min="9720" max="9720" width="18.25" style="16" customWidth="1"/>
    <col min="9721" max="9721" width="16.5" style="16" customWidth="1"/>
    <col min="9722" max="9722" width="26.125" style="16" customWidth="1"/>
    <col min="9723" max="9723" width="9.5" style="16" customWidth="1"/>
    <col min="9724" max="9973" width="9" style="16"/>
    <col min="9974" max="9974" width="8.625" style="16" customWidth="1"/>
    <col min="9975" max="9975" width="13.5" style="16" customWidth="1"/>
    <col min="9976" max="9976" width="18.25" style="16" customWidth="1"/>
    <col min="9977" max="9977" width="16.5" style="16" customWidth="1"/>
    <col min="9978" max="9978" width="26.125" style="16" customWidth="1"/>
    <col min="9979" max="9979" width="9.5" style="16" customWidth="1"/>
    <col min="9980" max="10229" width="9" style="16"/>
    <col min="10230" max="10230" width="8.625" style="16" customWidth="1"/>
    <col min="10231" max="10231" width="13.5" style="16" customWidth="1"/>
    <col min="10232" max="10232" width="18.25" style="16" customWidth="1"/>
    <col min="10233" max="10233" width="16.5" style="16" customWidth="1"/>
    <col min="10234" max="10234" width="26.125" style="16" customWidth="1"/>
    <col min="10235" max="10235" width="9.5" style="16" customWidth="1"/>
    <col min="10236" max="10485" width="9" style="16"/>
    <col min="10486" max="10486" width="8.625" style="16" customWidth="1"/>
    <col min="10487" max="10487" width="13.5" style="16" customWidth="1"/>
    <col min="10488" max="10488" width="18.25" style="16" customWidth="1"/>
    <col min="10489" max="10489" width="16.5" style="16" customWidth="1"/>
    <col min="10490" max="10490" width="26.125" style="16" customWidth="1"/>
    <col min="10491" max="10491" width="9.5" style="16" customWidth="1"/>
    <col min="10492" max="10741" width="9" style="16"/>
    <col min="10742" max="10742" width="8.625" style="16" customWidth="1"/>
    <col min="10743" max="10743" width="13.5" style="16" customWidth="1"/>
    <col min="10744" max="10744" width="18.25" style="16" customWidth="1"/>
    <col min="10745" max="10745" width="16.5" style="16" customWidth="1"/>
    <col min="10746" max="10746" width="26.125" style="16" customWidth="1"/>
    <col min="10747" max="10747" width="9.5" style="16" customWidth="1"/>
    <col min="10748" max="10997" width="9" style="16"/>
    <col min="10998" max="10998" width="8.625" style="16" customWidth="1"/>
    <col min="10999" max="10999" width="13.5" style="16" customWidth="1"/>
    <col min="11000" max="11000" width="18.25" style="16" customWidth="1"/>
    <col min="11001" max="11001" width="16.5" style="16" customWidth="1"/>
    <col min="11002" max="11002" width="26.125" style="16" customWidth="1"/>
    <col min="11003" max="11003" width="9.5" style="16" customWidth="1"/>
    <col min="11004" max="11253" width="9" style="16"/>
    <col min="11254" max="11254" width="8.625" style="16" customWidth="1"/>
    <col min="11255" max="11255" width="13.5" style="16" customWidth="1"/>
    <col min="11256" max="11256" width="18.25" style="16" customWidth="1"/>
    <col min="11257" max="11257" width="16.5" style="16" customWidth="1"/>
    <col min="11258" max="11258" width="26.125" style="16" customWidth="1"/>
    <col min="11259" max="11259" width="9.5" style="16" customWidth="1"/>
    <col min="11260" max="11509" width="9" style="16"/>
    <col min="11510" max="11510" width="8.625" style="16" customWidth="1"/>
    <col min="11511" max="11511" width="13.5" style="16" customWidth="1"/>
    <col min="11512" max="11512" width="18.25" style="16" customWidth="1"/>
    <col min="11513" max="11513" width="16.5" style="16" customWidth="1"/>
    <col min="11514" max="11514" width="26.125" style="16" customWidth="1"/>
    <col min="11515" max="11515" width="9.5" style="16" customWidth="1"/>
    <col min="11516" max="11765" width="9" style="16"/>
    <col min="11766" max="11766" width="8.625" style="16" customWidth="1"/>
    <col min="11767" max="11767" width="13.5" style="16" customWidth="1"/>
    <col min="11768" max="11768" width="18.25" style="16" customWidth="1"/>
    <col min="11769" max="11769" width="16.5" style="16" customWidth="1"/>
    <col min="11770" max="11770" width="26.125" style="16" customWidth="1"/>
    <col min="11771" max="11771" width="9.5" style="16" customWidth="1"/>
    <col min="11772" max="12021" width="9" style="16"/>
    <col min="12022" max="12022" width="8.625" style="16" customWidth="1"/>
    <col min="12023" max="12023" width="13.5" style="16" customWidth="1"/>
    <col min="12024" max="12024" width="18.25" style="16" customWidth="1"/>
    <col min="12025" max="12025" width="16.5" style="16" customWidth="1"/>
    <col min="12026" max="12026" width="26.125" style="16" customWidth="1"/>
    <col min="12027" max="12027" width="9.5" style="16" customWidth="1"/>
    <col min="12028" max="12277" width="9" style="16"/>
    <col min="12278" max="12278" width="8.625" style="16" customWidth="1"/>
    <col min="12279" max="12279" width="13.5" style="16" customWidth="1"/>
    <col min="12280" max="12280" width="18.25" style="16" customWidth="1"/>
    <col min="12281" max="12281" width="16.5" style="16" customWidth="1"/>
    <col min="12282" max="12282" width="26.125" style="16" customWidth="1"/>
    <col min="12283" max="12283" width="9.5" style="16" customWidth="1"/>
    <col min="12284" max="12533" width="9" style="16"/>
    <col min="12534" max="12534" width="8.625" style="16" customWidth="1"/>
    <col min="12535" max="12535" width="13.5" style="16" customWidth="1"/>
    <col min="12536" max="12536" width="18.25" style="16" customWidth="1"/>
    <col min="12537" max="12537" width="16.5" style="16" customWidth="1"/>
    <col min="12538" max="12538" width="26.125" style="16" customWidth="1"/>
    <col min="12539" max="12539" width="9.5" style="16" customWidth="1"/>
    <col min="12540" max="12789" width="9" style="16"/>
    <col min="12790" max="12790" width="8.625" style="16" customWidth="1"/>
    <col min="12791" max="12791" width="13.5" style="16" customWidth="1"/>
    <col min="12792" max="12792" width="18.25" style="16" customWidth="1"/>
    <col min="12793" max="12793" width="16.5" style="16" customWidth="1"/>
    <col min="12794" max="12794" width="26.125" style="16" customWidth="1"/>
    <col min="12795" max="12795" width="9.5" style="16" customWidth="1"/>
    <col min="12796" max="13045" width="9" style="16"/>
    <col min="13046" max="13046" width="8.625" style="16" customWidth="1"/>
    <col min="13047" max="13047" width="13.5" style="16" customWidth="1"/>
    <col min="13048" max="13048" width="18.25" style="16" customWidth="1"/>
    <col min="13049" max="13049" width="16.5" style="16" customWidth="1"/>
    <col min="13050" max="13050" width="26.125" style="16" customWidth="1"/>
    <col min="13051" max="13051" width="9.5" style="16" customWidth="1"/>
    <col min="13052" max="13301" width="9" style="16"/>
    <col min="13302" max="13302" width="8.625" style="16" customWidth="1"/>
    <col min="13303" max="13303" width="13.5" style="16" customWidth="1"/>
    <col min="13304" max="13304" width="18.25" style="16" customWidth="1"/>
    <col min="13305" max="13305" width="16.5" style="16" customWidth="1"/>
    <col min="13306" max="13306" width="26.125" style="16" customWidth="1"/>
    <col min="13307" max="13307" width="9.5" style="16" customWidth="1"/>
    <col min="13308" max="13557" width="9" style="16"/>
    <col min="13558" max="13558" width="8.625" style="16" customWidth="1"/>
    <col min="13559" max="13559" width="13.5" style="16" customWidth="1"/>
    <col min="13560" max="13560" width="18.25" style="16" customWidth="1"/>
    <col min="13561" max="13561" width="16.5" style="16" customWidth="1"/>
    <col min="13562" max="13562" width="26.125" style="16" customWidth="1"/>
    <col min="13563" max="13563" width="9.5" style="16" customWidth="1"/>
    <col min="13564" max="13813" width="9" style="16"/>
    <col min="13814" max="13814" width="8.625" style="16" customWidth="1"/>
    <col min="13815" max="13815" width="13.5" style="16" customWidth="1"/>
    <col min="13816" max="13816" width="18.25" style="16" customWidth="1"/>
    <col min="13817" max="13817" width="16.5" style="16" customWidth="1"/>
    <col min="13818" max="13818" width="26.125" style="16" customWidth="1"/>
    <col min="13819" max="13819" width="9.5" style="16" customWidth="1"/>
    <col min="13820" max="14069" width="9" style="16"/>
    <col min="14070" max="14070" width="8.625" style="16" customWidth="1"/>
    <col min="14071" max="14071" width="13.5" style="16" customWidth="1"/>
    <col min="14072" max="14072" width="18.25" style="16" customWidth="1"/>
    <col min="14073" max="14073" width="16.5" style="16" customWidth="1"/>
    <col min="14074" max="14074" width="26.125" style="16" customWidth="1"/>
    <col min="14075" max="14075" width="9.5" style="16" customWidth="1"/>
    <col min="14076" max="14325" width="9" style="16"/>
    <col min="14326" max="14326" width="8.625" style="16" customWidth="1"/>
    <col min="14327" max="14327" width="13.5" style="16" customWidth="1"/>
    <col min="14328" max="14328" width="18.25" style="16" customWidth="1"/>
    <col min="14329" max="14329" width="16.5" style="16" customWidth="1"/>
    <col min="14330" max="14330" width="26.125" style="16" customWidth="1"/>
    <col min="14331" max="14331" width="9.5" style="16" customWidth="1"/>
    <col min="14332" max="14581" width="9" style="16"/>
    <col min="14582" max="14582" width="8.625" style="16" customWidth="1"/>
    <col min="14583" max="14583" width="13.5" style="16" customWidth="1"/>
    <col min="14584" max="14584" width="18.25" style="16" customWidth="1"/>
    <col min="14585" max="14585" width="16.5" style="16" customWidth="1"/>
    <col min="14586" max="14586" width="26.125" style="16" customWidth="1"/>
    <col min="14587" max="14587" width="9.5" style="16" customWidth="1"/>
    <col min="14588" max="14837" width="9" style="16"/>
    <col min="14838" max="14838" width="8.625" style="16" customWidth="1"/>
    <col min="14839" max="14839" width="13.5" style="16" customWidth="1"/>
    <col min="14840" max="14840" width="18.25" style="16" customWidth="1"/>
    <col min="14841" max="14841" width="16.5" style="16" customWidth="1"/>
    <col min="14842" max="14842" width="26.125" style="16" customWidth="1"/>
    <col min="14843" max="14843" width="9.5" style="16" customWidth="1"/>
    <col min="14844" max="15093" width="9" style="16"/>
    <col min="15094" max="15094" width="8.625" style="16" customWidth="1"/>
    <col min="15095" max="15095" width="13.5" style="16" customWidth="1"/>
    <col min="15096" max="15096" width="18.25" style="16" customWidth="1"/>
    <col min="15097" max="15097" width="16.5" style="16" customWidth="1"/>
    <col min="15098" max="15098" width="26.125" style="16" customWidth="1"/>
    <col min="15099" max="15099" width="9.5" style="16" customWidth="1"/>
    <col min="15100" max="15349" width="9" style="16"/>
    <col min="15350" max="15350" width="8.625" style="16" customWidth="1"/>
    <col min="15351" max="15351" width="13.5" style="16" customWidth="1"/>
    <col min="15352" max="15352" width="18.25" style="16" customWidth="1"/>
    <col min="15353" max="15353" width="16.5" style="16" customWidth="1"/>
    <col min="15354" max="15354" width="26.125" style="16" customWidth="1"/>
    <col min="15355" max="15355" width="9.5" style="16" customWidth="1"/>
    <col min="15356" max="15605" width="9" style="16"/>
    <col min="15606" max="15606" width="8.625" style="16" customWidth="1"/>
    <col min="15607" max="15607" width="13.5" style="16" customWidth="1"/>
    <col min="15608" max="15608" width="18.25" style="16" customWidth="1"/>
    <col min="15609" max="15609" width="16.5" style="16" customWidth="1"/>
    <col min="15610" max="15610" width="26.125" style="16" customWidth="1"/>
    <col min="15611" max="15611" width="9.5" style="16" customWidth="1"/>
    <col min="15612" max="15861" width="9" style="16"/>
    <col min="15862" max="15862" width="8.625" style="16" customWidth="1"/>
    <col min="15863" max="15863" width="13.5" style="16" customWidth="1"/>
    <col min="15864" max="15864" width="18.25" style="16" customWidth="1"/>
    <col min="15865" max="15865" width="16.5" style="16" customWidth="1"/>
    <col min="15866" max="15866" width="26.125" style="16" customWidth="1"/>
    <col min="15867" max="15867" width="9.5" style="16" customWidth="1"/>
    <col min="15868" max="16117" width="9" style="16"/>
    <col min="16118" max="16118" width="8.625" style="16" customWidth="1"/>
    <col min="16119" max="16119" width="13.5" style="16" customWidth="1"/>
    <col min="16120" max="16120" width="18.25" style="16" customWidth="1"/>
    <col min="16121" max="16121" width="16.5" style="16" customWidth="1"/>
    <col min="16122" max="16122" width="26.125" style="16" customWidth="1"/>
    <col min="16123" max="16123" width="9.5" style="16" customWidth="1"/>
    <col min="16124" max="16384" width="9" style="16"/>
  </cols>
  <sheetData>
    <row r="1" spans="1:6" ht="32.25" customHeight="1">
      <c r="A1" s="886" t="s">
        <v>499</v>
      </c>
      <c r="B1" s="886"/>
      <c r="C1" s="886"/>
      <c r="D1" s="886"/>
      <c r="E1" s="886"/>
      <c r="F1" s="886"/>
    </row>
    <row r="2" spans="1:6" ht="21.75" customHeight="1" thickBot="1">
      <c r="A2" s="191" t="s">
        <v>310</v>
      </c>
      <c r="B2" s="192"/>
      <c r="C2" s="193"/>
      <c r="D2" s="194"/>
      <c r="E2" s="195"/>
      <c r="F2" s="196" t="s">
        <v>14</v>
      </c>
    </row>
    <row r="3" spans="1:6" s="17" customFormat="1" ht="21.75" customHeight="1" thickBot="1">
      <c r="A3" s="887" t="s">
        <v>33</v>
      </c>
      <c r="B3" s="888"/>
      <c r="C3" s="226" t="s">
        <v>71</v>
      </c>
      <c r="D3" s="227" t="s">
        <v>15</v>
      </c>
      <c r="E3" s="226" t="s">
        <v>32</v>
      </c>
      <c r="F3" s="228" t="s">
        <v>51</v>
      </c>
    </row>
    <row r="4" spans="1:6" ht="21.75" customHeight="1">
      <c r="A4" s="891" t="s">
        <v>41</v>
      </c>
      <c r="B4" s="889" t="s">
        <v>224</v>
      </c>
      <c r="C4" s="210" t="s">
        <v>67</v>
      </c>
      <c r="D4" s="478">
        <v>10650000</v>
      </c>
      <c r="E4" s="211" t="s">
        <v>25</v>
      </c>
      <c r="F4" s="214"/>
    </row>
    <row r="5" spans="1:6" s="17" customFormat="1" ht="21.75" customHeight="1">
      <c r="A5" s="892"/>
      <c r="B5" s="890"/>
      <c r="C5" s="212" t="s">
        <v>225</v>
      </c>
      <c r="D5" s="479">
        <v>4478400</v>
      </c>
      <c r="E5" s="213" t="s">
        <v>25</v>
      </c>
      <c r="F5" s="215"/>
    </row>
    <row r="6" spans="1:6" ht="21.75" customHeight="1">
      <c r="A6" s="892"/>
      <c r="B6" s="890"/>
      <c r="C6" s="212" t="s">
        <v>66</v>
      </c>
      <c r="D6" s="479">
        <v>21648490</v>
      </c>
      <c r="E6" s="213" t="s">
        <v>25</v>
      </c>
      <c r="F6" s="216"/>
    </row>
    <row r="7" spans="1:6" ht="21.75" customHeight="1">
      <c r="A7" s="892"/>
      <c r="B7" s="890"/>
      <c r="C7" s="212" t="s">
        <v>501</v>
      </c>
      <c r="D7" s="479">
        <v>5940000</v>
      </c>
      <c r="E7" s="213" t="s">
        <v>25</v>
      </c>
      <c r="F7" s="216"/>
    </row>
    <row r="8" spans="1:6" ht="21.75" customHeight="1">
      <c r="A8" s="892"/>
      <c r="B8" s="890"/>
      <c r="C8" s="217" t="s">
        <v>260</v>
      </c>
      <c r="D8" s="218">
        <f>SUM(D4:D7)</f>
        <v>42716890</v>
      </c>
      <c r="E8" s="219"/>
      <c r="F8" s="220"/>
    </row>
    <row r="9" spans="1:6" ht="21.75" customHeight="1">
      <c r="A9" s="892"/>
      <c r="B9" s="893" t="s">
        <v>296</v>
      </c>
      <c r="C9" s="213" t="s">
        <v>523</v>
      </c>
      <c r="D9" s="221">
        <v>35173380</v>
      </c>
      <c r="E9" s="213" t="s">
        <v>526</v>
      </c>
      <c r="F9" s="216"/>
    </row>
    <row r="10" spans="1:6" ht="21.75" customHeight="1">
      <c r="A10" s="892"/>
      <c r="B10" s="894"/>
      <c r="C10" s="213" t="s">
        <v>524</v>
      </c>
      <c r="D10" s="221">
        <v>164592083</v>
      </c>
      <c r="E10" s="213" t="s">
        <v>526</v>
      </c>
      <c r="F10" s="216"/>
    </row>
    <row r="11" spans="1:6" ht="21.75" customHeight="1">
      <c r="A11" s="892"/>
      <c r="B11" s="894"/>
      <c r="C11" s="213" t="s">
        <v>525</v>
      </c>
      <c r="D11" s="221">
        <v>31268369</v>
      </c>
      <c r="E11" s="213" t="s">
        <v>526</v>
      </c>
      <c r="F11" s="216"/>
    </row>
    <row r="12" spans="1:6" ht="21.75" customHeight="1">
      <c r="A12" s="892"/>
      <c r="B12" s="894"/>
      <c r="C12" s="213" t="s">
        <v>527</v>
      </c>
      <c r="D12" s="221">
        <v>33048240</v>
      </c>
      <c r="E12" s="213" t="s">
        <v>526</v>
      </c>
      <c r="F12" s="216"/>
    </row>
    <row r="13" spans="1:6" ht="21.75" customHeight="1">
      <c r="A13" s="892"/>
      <c r="B13" s="894"/>
      <c r="C13" s="213" t="s">
        <v>528</v>
      </c>
      <c r="D13" s="221">
        <v>37453520</v>
      </c>
      <c r="E13" s="213" t="s">
        <v>526</v>
      </c>
      <c r="F13" s="216"/>
    </row>
    <row r="14" spans="1:6" ht="21.75" customHeight="1">
      <c r="A14" s="892"/>
      <c r="B14" s="894"/>
      <c r="C14" s="213" t="s">
        <v>536</v>
      </c>
      <c r="D14" s="221">
        <v>803140</v>
      </c>
      <c r="E14" s="213" t="s">
        <v>537</v>
      </c>
      <c r="F14" s="216"/>
    </row>
    <row r="15" spans="1:6" ht="21.75" customHeight="1">
      <c r="A15" s="892"/>
      <c r="B15" s="895"/>
      <c r="C15" s="217" t="s">
        <v>341</v>
      </c>
      <c r="D15" s="224">
        <f>SUM(D9:D14)</f>
        <v>302338732</v>
      </c>
      <c r="E15" s="219"/>
      <c r="F15" s="220"/>
    </row>
    <row r="16" spans="1:6" ht="21.75" customHeight="1">
      <c r="A16" s="892"/>
      <c r="B16" s="893" t="s">
        <v>721</v>
      </c>
      <c r="C16" s="213" t="s">
        <v>340</v>
      </c>
      <c r="D16" s="221">
        <v>24500000</v>
      </c>
      <c r="E16" s="213" t="s">
        <v>502</v>
      </c>
      <c r="F16" s="216"/>
    </row>
    <row r="17" spans="1:6" ht="21.75" customHeight="1">
      <c r="A17" s="892"/>
      <c r="B17" s="895"/>
      <c r="C17" s="217" t="s">
        <v>341</v>
      </c>
      <c r="D17" s="224">
        <f>SUM(D16)</f>
        <v>24500000</v>
      </c>
      <c r="E17" s="219"/>
      <c r="F17" s="220"/>
    </row>
    <row r="18" spans="1:6" ht="21.75" customHeight="1">
      <c r="A18" s="892"/>
      <c r="B18" s="893" t="s">
        <v>286</v>
      </c>
      <c r="C18" s="502" t="s">
        <v>308</v>
      </c>
      <c r="D18" s="221">
        <v>5836237</v>
      </c>
      <c r="E18" s="213" t="s">
        <v>342</v>
      </c>
      <c r="F18" s="216"/>
    </row>
    <row r="19" spans="1:6" ht="21.75" customHeight="1">
      <c r="A19" s="892"/>
      <c r="B19" s="894"/>
      <c r="C19" s="502" t="s">
        <v>513</v>
      </c>
      <c r="D19" s="221">
        <v>769000</v>
      </c>
      <c r="E19" s="213" t="s">
        <v>514</v>
      </c>
      <c r="F19" s="216"/>
    </row>
    <row r="20" spans="1:6" ht="21.75" customHeight="1">
      <c r="A20" s="892"/>
      <c r="B20" s="895"/>
      <c r="C20" s="217" t="s">
        <v>341</v>
      </c>
      <c r="D20" s="224">
        <f>SUM(D18:D19)</f>
        <v>6605237</v>
      </c>
      <c r="E20" s="219"/>
      <c r="F20" s="220"/>
    </row>
    <row r="21" spans="1:6" ht="21.75" customHeight="1">
      <c r="A21" s="892"/>
      <c r="B21" s="893" t="s">
        <v>226</v>
      </c>
      <c r="C21" s="502" t="s">
        <v>230</v>
      </c>
      <c r="D21" s="481">
        <v>10680000</v>
      </c>
      <c r="E21" s="213" t="s">
        <v>343</v>
      </c>
      <c r="F21" s="216"/>
    </row>
    <row r="22" spans="1:6" ht="21.75" customHeight="1">
      <c r="A22" s="892"/>
      <c r="B22" s="895"/>
      <c r="C22" s="217" t="s">
        <v>341</v>
      </c>
      <c r="D22" s="224">
        <f>SUM(D21)</f>
        <v>10680000</v>
      </c>
      <c r="E22" s="219"/>
      <c r="F22" s="220"/>
    </row>
    <row r="23" spans="1:6" ht="21.75" customHeight="1">
      <c r="A23" s="892"/>
      <c r="B23" s="893" t="s">
        <v>533</v>
      </c>
      <c r="C23" s="503" t="s">
        <v>534</v>
      </c>
      <c r="D23" s="480">
        <v>7250000</v>
      </c>
      <c r="E23" s="213" t="s">
        <v>343</v>
      </c>
      <c r="F23" s="229"/>
    </row>
    <row r="24" spans="1:6" ht="21.75" customHeight="1">
      <c r="A24" s="892"/>
      <c r="B24" s="894"/>
      <c r="C24" s="503" t="s">
        <v>535</v>
      </c>
      <c r="D24" s="480">
        <v>6500000</v>
      </c>
      <c r="E24" s="213" t="s">
        <v>343</v>
      </c>
      <c r="F24" s="229"/>
    </row>
    <row r="25" spans="1:6" ht="21.75" customHeight="1">
      <c r="A25" s="892"/>
      <c r="B25" s="895"/>
      <c r="C25" s="217" t="s">
        <v>341</v>
      </c>
      <c r="D25" s="224">
        <f>SUM(D23:D24)</f>
        <v>13750000</v>
      </c>
      <c r="E25" s="219"/>
      <c r="F25" s="220"/>
    </row>
    <row r="26" spans="1:6" ht="21.75" customHeight="1">
      <c r="A26" s="892"/>
      <c r="B26" s="893" t="s">
        <v>520</v>
      </c>
      <c r="C26" s="503" t="s">
        <v>521</v>
      </c>
      <c r="D26" s="480">
        <v>3858500</v>
      </c>
      <c r="E26" s="222" t="s">
        <v>522</v>
      </c>
      <c r="F26" s="229"/>
    </row>
    <row r="27" spans="1:6" ht="21.75" customHeight="1">
      <c r="A27" s="892"/>
      <c r="B27" s="894"/>
      <c r="C27" s="503" t="s">
        <v>520</v>
      </c>
      <c r="D27" s="480">
        <v>15842670</v>
      </c>
      <c r="E27" s="213" t="s">
        <v>343</v>
      </c>
      <c r="F27" s="229"/>
    </row>
    <row r="28" spans="1:6" ht="21.75" customHeight="1">
      <c r="A28" s="892"/>
      <c r="B28" s="895"/>
      <c r="C28" s="217" t="s">
        <v>341</v>
      </c>
      <c r="D28" s="224">
        <f>SUM(D26:D27)</f>
        <v>19701170</v>
      </c>
      <c r="E28" s="219"/>
      <c r="F28" s="220"/>
    </row>
    <row r="29" spans="1:6" ht="21.75" customHeight="1">
      <c r="A29" s="892"/>
      <c r="B29" s="893" t="s">
        <v>505</v>
      </c>
      <c r="C29" s="503" t="s">
        <v>506</v>
      </c>
      <c r="D29" s="480">
        <v>26370000</v>
      </c>
      <c r="E29" s="222" t="s">
        <v>154</v>
      </c>
      <c r="F29" s="229"/>
    </row>
    <row r="30" spans="1:6" ht="21.75" customHeight="1">
      <c r="A30" s="892"/>
      <c r="B30" s="894"/>
      <c r="C30" s="504" t="s">
        <v>229</v>
      </c>
      <c r="D30" s="480">
        <v>23650000</v>
      </c>
      <c r="E30" s="222" t="s">
        <v>298</v>
      </c>
      <c r="F30" s="229"/>
    </row>
    <row r="31" spans="1:6" ht="21.75" customHeight="1">
      <c r="A31" s="892"/>
      <c r="B31" s="894"/>
      <c r="C31" s="502" t="s">
        <v>519</v>
      </c>
      <c r="D31" s="221">
        <v>6000000</v>
      </c>
      <c r="E31" s="213" t="s">
        <v>232</v>
      </c>
      <c r="F31" s="229"/>
    </row>
    <row r="32" spans="1:6" ht="21.75" customHeight="1">
      <c r="A32" s="892"/>
      <c r="B32" s="894"/>
      <c r="C32" s="502" t="s">
        <v>503</v>
      </c>
      <c r="D32" s="221">
        <v>3600000</v>
      </c>
      <c r="E32" s="213" t="s">
        <v>504</v>
      </c>
      <c r="F32" s="229"/>
    </row>
    <row r="33" spans="1:6" ht="21.75" customHeight="1">
      <c r="A33" s="892"/>
      <c r="B33" s="894"/>
      <c r="C33" s="503" t="s">
        <v>518</v>
      </c>
      <c r="D33" s="225">
        <v>8000000</v>
      </c>
      <c r="E33" s="213" t="s">
        <v>504</v>
      </c>
      <c r="F33" s="229"/>
    </row>
    <row r="34" spans="1:6" ht="21.75" customHeight="1">
      <c r="A34" s="892"/>
      <c r="B34" s="895"/>
      <c r="C34" s="217" t="s">
        <v>341</v>
      </c>
      <c r="D34" s="224">
        <f>SUM(D29:D33)</f>
        <v>67620000</v>
      </c>
      <c r="E34" s="219"/>
      <c r="F34" s="220"/>
    </row>
    <row r="35" spans="1:6" ht="21.75" customHeight="1">
      <c r="A35" s="892"/>
      <c r="B35" s="881" t="s">
        <v>508</v>
      </c>
      <c r="C35" s="504" t="s">
        <v>509</v>
      </c>
      <c r="D35" s="480">
        <v>3000000</v>
      </c>
      <c r="E35" s="222" t="s">
        <v>510</v>
      </c>
      <c r="F35" s="229"/>
    </row>
    <row r="36" spans="1:6" ht="21.75" customHeight="1">
      <c r="A36" s="892"/>
      <c r="B36" s="896"/>
      <c r="C36" s="504" t="s">
        <v>571</v>
      </c>
      <c r="D36" s="480">
        <v>5749800</v>
      </c>
      <c r="E36" s="222" t="s">
        <v>511</v>
      </c>
      <c r="F36" s="229"/>
    </row>
    <row r="37" spans="1:6" ht="21.75" customHeight="1">
      <c r="A37" s="892"/>
      <c r="B37" s="896"/>
      <c r="C37" s="504" t="s">
        <v>512</v>
      </c>
      <c r="D37" s="480">
        <v>2000000</v>
      </c>
      <c r="E37" s="222" t="s">
        <v>511</v>
      </c>
      <c r="F37" s="229"/>
    </row>
    <row r="38" spans="1:6" ht="21.75" customHeight="1">
      <c r="A38" s="892"/>
      <c r="B38" s="896"/>
      <c r="C38" s="504" t="s">
        <v>515</v>
      </c>
      <c r="D38" s="480">
        <v>2000000</v>
      </c>
      <c r="E38" s="222" t="s">
        <v>510</v>
      </c>
      <c r="F38" s="229"/>
    </row>
    <row r="39" spans="1:6" ht="21.75" customHeight="1">
      <c r="A39" s="892"/>
      <c r="B39" s="896"/>
      <c r="C39" s="504" t="s">
        <v>529</v>
      </c>
      <c r="D39" s="480">
        <v>5000000</v>
      </c>
      <c r="E39" s="222" t="s">
        <v>510</v>
      </c>
      <c r="F39" s="229"/>
    </row>
    <row r="40" spans="1:6" ht="21.75" customHeight="1">
      <c r="A40" s="892"/>
      <c r="B40" s="882"/>
      <c r="C40" s="217" t="s">
        <v>341</v>
      </c>
      <c r="D40" s="224">
        <f>SUM(D35:D39)</f>
        <v>17749800</v>
      </c>
      <c r="E40" s="219"/>
      <c r="F40" s="220"/>
    </row>
    <row r="41" spans="1:6" ht="21.75" customHeight="1">
      <c r="A41" s="892"/>
      <c r="B41" s="881" t="s">
        <v>516</v>
      </c>
      <c r="C41" s="223" t="s">
        <v>517</v>
      </c>
      <c r="D41" s="481">
        <v>1600000</v>
      </c>
      <c r="E41" s="213" t="s">
        <v>232</v>
      </c>
      <c r="F41" s="216"/>
    </row>
    <row r="42" spans="1:6" ht="21.75" customHeight="1">
      <c r="A42" s="892"/>
      <c r="B42" s="882"/>
      <c r="C42" s="217" t="s">
        <v>341</v>
      </c>
      <c r="D42" s="224">
        <f>SUM(D41)</f>
        <v>1600000</v>
      </c>
      <c r="E42" s="219"/>
      <c r="F42" s="220"/>
    </row>
    <row r="43" spans="1:6" ht="21.75" customHeight="1">
      <c r="A43" s="892"/>
      <c r="B43" s="881" t="s">
        <v>227</v>
      </c>
      <c r="C43" s="223" t="s">
        <v>507</v>
      </c>
      <c r="D43" s="481">
        <v>2000000</v>
      </c>
      <c r="E43" s="213" t="s">
        <v>228</v>
      </c>
      <c r="F43" s="216"/>
    </row>
    <row r="44" spans="1:6" ht="21.75" customHeight="1">
      <c r="A44" s="892"/>
      <c r="B44" s="882"/>
      <c r="C44" s="217" t="s">
        <v>341</v>
      </c>
      <c r="D44" s="224">
        <f>SUM(D43)</f>
        <v>2000000</v>
      </c>
      <c r="E44" s="219"/>
      <c r="F44" s="220"/>
    </row>
    <row r="45" spans="1:6" ht="21.75" customHeight="1">
      <c r="A45" s="892"/>
      <c r="B45" s="881" t="s">
        <v>364</v>
      </c>
      <c r="C45" s="223" t="s">
        <v>365</v>
      </c>
      <c r="D45" s="481">
        <v>300000</v>
      </c>
      <c r="E45" s="213" t="s">
        <v>299</v>
      </c>
      <c r="F45" s="216"/>
    </row>
    <row r="46" spans="1:6" ht="21.75" customHeight="1">
      <c r="A46" s="230"/>
      <c r="B46" s="882"/>
      <c r="C46" s="217" t="s">
        <v>341</v>
      </c>
      <c r="D46" s="224">
        <f>SUM(D45)</f>
        <v>300000</v>
      </c>
      <c r="E46" s="219"/>
      <c r="F46" s="220"/>
    </row>
    <row r="47" spans="1:6" ht="21.75" customHeight="1">
      <c r="A47" s="230"/>
      <c r="B47" s="881" t="s">
        <v>530</v>
      </c>
      <c r="C47" s="223" t="s">
        <v>531</v>
      </c>
      <c r="D47" s="481">
        <v>1672520</v>
      </c>
      <c r="E47" s="213" t="s">
        <v>154</v>
      </c>
      <c r="F47" s="216"/>
    </row>
    <row r="48" spans="1:6" ht="21.75" customHeight="1">
      <c r="A48" s="230"/>
      <c r="B48" s="896"/>
      <c r="C48" s="223" t="s">
        <v>532</v>
      </c>
      <c r="D48" s="481">
        <v>8778200</v>
      </c>
      <c r="E48" s="213" t="s">
        <v>154</v>
      </c>
      <c r="F48" s="216"/>
    </row>
    <row r="49" spans="1:6" ht="21.75" customHeight="1">
      <c r="A49" s="231"/>
      <c r="B49" s="882"/>
      <c r="C49" s="217" t="s">
        <v>341</v>
      </c>
      <c r="D49" s="224">
        <f>SUM(D47:D48)</f>
        <v>10450720</v>
      </c>
      <c r="E49" s="219"/>
      <c r="F49" s="220"/>
    </row>
    <row r="50" spans="1:6" ht="21.75" customHeight="1" thickBot="1">
      <c r="A50" s="883" t="s">
        <v>259</v>
      </c>
      <c r="B50" s="884"/>
      <c r="C50" s="885"/>
      <c r="D50" s="232">
        <f>SUM(D8,D15,D17,D20,D22,D25,D28,D34,D40,D42,D44,D46,D49)</f>
        <v>520012549</v>
      </c>
      <c r="E50" s="233"/>
      <c r="F50" s="234"/>
    </row>
    <row r="51" spans="1:6">
      <c r="A51" s="526"/>
      <c r="B51" s="526"/>
      <c r="C51" s="527"/>
      <c r="D51" s="528"/>
      <c r="E51" s="193"/>
      <c r="F51" s="192"/>
    </row>
    <row r="52" spans="1:6">
      <c r="A52" s="526"/>
      <c r="B52" s="526"/>
      <c r="C52" s="527"/>
      <c r="D52" s="528"/>
      <c r="E52" s="193"/>
      <c r="F52" s="192"/>
    </row>
    <row r="53" spans="1:6">
      <c r="A53" s="526"/>
      <c r="B53" s="526"/>
      <c r="C53" s="527"/>
      <c r="D53" s="528"/>
      <c r="E53" s="193"/>
      <c r="F53" s="192"/>
    </row>
    <row r="54" spans="1:6">
      <c r="A54" s="526"/>
      <c r="B54" s="526"/>
      <c r="C54" s="527"/>
      <c r="D54" s="528"/>
      <c r="E54" s="193"/>
      <c r="F54" s="192"/>
    </row>
  </sheetData>
  <sheetProtection password="CC3D" sheet="1" formatCells="0" formatColumns="0" formatRows="0" insertColumns="0" insertRows="0" insertHyperlinks="0" deleteColumns="0" deleteRows="0" sort="0" autoFilter="0" pivotTables="0"/>
  <mergeCells count="17">
    <mergeCell ref="B21:B22"/>
    <mergeCell ref="B41:B42"/>
    <mergeCell ref="B43:B44"/>
    <mergeCell ref="B45:B46"/>
    <mergeCell ref="A50:C50"/>
    <mergeCell ref="A1:F1"/>
    <mergeCell ref="A3:B3"/>
    <mergeCell ref="B4:B8"/>
    <mergeCell ref="A4:A45"/>
    <mergeCell ref="B9:B15"/>
    <mergeCell ref="B18:B20"/>
    <mergeCell ref="B35:B40"/>
    <mergeCell ref="B29:B34"/>
    <mergeCell ref="B26:B28"/>
    <mergeCell ref="B47:B49"/>
    <mergeCell ref="B23:B25"/>
    <mergeCell ref="B16:B17"/>
  </mergeCells>
  <phoneticPr fontId="14" type="noConversion"/>
  <pageMargins left="0.39347222447395325" right="0.39347222447395325" top="0.98416668176651001" bottom="0.8263888955116272" header="0.51138889789581299" footer="0.51138889789581299"/>
  <pageSetup paperSize="9" scale="90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9"/>
  <sheetViews>
    <sheetView workbookViewId="0">
      <selection activeCell="C16" sqref="C16"/>
    </sheetView>
  </sheetViews>
  <sheetFormatPr defaultRowHeight="16.5"/>
  <cols>
    <col min="1" max="1" width="11.375" style="152" customWidth="1"/>
    <col min="2" max="2" width="21.125" style="153" customWidth="1"/>
    <col min="3" max="3" width="16.5" style="154" customWidth="1"/>
    <col min="4" max="4" width="42.875" style="155" bestFit="1" customWidth="1"/>
    <col min="5" max="5" width="9.5" style="152" customWidth="1"/>
    <col min="6" max="6" width="12.625" style="18" bestFit="1" customWidth="1"/>
    <col min="7" max="256" width="9" style="19"/>
    <col min="257" max="257" width="13.125" style="19" customWidth="1"/>
    <col min="258" max="258" width="22.875" style="19" customWidth="1"/>
    <col min="259" max="259" width="18.375" style="19" customWidth="1"/>
    <col min="260" max="260" width="28.875" style="19" customWidth="1"/>
    <col min="261" max="261" width="9.5" style="19" customWidth="1"/>
    <col min="262" max="262" width="12.625" style="19" bestFit="1" customWidth="1"/>
    <col min="263" max="512" width="9" style="19"/>
    <col min="513" max="513" width="13.125" style="19" customWidth="1"/>
    <col min="514" max="514" width="22.875" style="19" customWidth="1"/>
    <col min="515" max="515" width="18.375" style="19" customWidth="1"/>
    <col min="516" max="516" width="28.875" style="19" customWidth="1"/>
    <col min="517" max="517" width="9.5" style="19" customWidth="1"/>
    <col min="518" max="518" width="12.625" style="19" bestFit="1" customWidth="1"/>
    <col min="519" max="768" width="9" style="19"/>
    <col min="769" max="769" width="13.125" style="19" customWidth="1"/>
    <col min="770" max="770" width="22.875" style="19" customWidth="1"/>
    <col min="771" max="771" width="18.375" style="19" customWidth="1"/>
    <col min="772" max="772" width="28.875" style="19" customWidth="1"/>
    <col min="773" max="773" width="9.5" style="19" customWidth="1"/>
    <col min="774" max="774" width="12.625" style="19" bestFit="1" customWidth="1"/>
    <col min="775" max="1024" width="9" style="19"/>
    <col min="1025" max="1025" width="13.125" style="19" customWidth="1"/>
    <col min="1026" max="1026" width="22.875" style="19" customWidth="1"/>
    <col min="1027" max="1027" width="18.375" style="19" customWidth="1"/>
    <col min="1028" max="1028" width="28.875" style="19" customWidth="1"/>
    <col min="1029" max="1029" width="9.5" style="19" customWidth="1"/>
    <col min="1030" max="1030" width="12.625" style="19" bestFit="1" customWidth="1"/>
    <col min="1031" max="1280" width="9" style="19"/>
    <col min="1281" max="1281" width="13.125" style="19" customWidth="1"/>
    <col min="1282" max="1282" width="22.875" style="19" customWidth="1"/>
    <col min="1283" max="1283" width="18.375" style="19" customWidth="1"/>
    <col min="1284" max="1284" width="28.875" style="19" customWidth="1"/>
    <col min="1285" max="1285" width="9.5" style="19" customWidth="1"/>
    <col min="1286" max="1286" width="12.625" style="19" bestFit="1" customWidth="1"/>
    <col min="1287" max="1536" width="9" style="19"/>
    <col min="1537" max="1537" width="13.125" style="19" customWidth="1"/>
    <col min="1538" max="1538" width="22.875" style="19" customWidth="1"/>
    <col min="1539" max="1539" width="18.375" style="19" customWidth="1"/>
    <col min="1540" max="1540" width="28.875" style="19" customWidth="1"/>
    <col min="1541" max="1541" width="9.5" style="19" customWidth="1"/>
    <col min="1542" max="1542" width="12.625" style="19" bestFit="1" customWidth="1"/>
    <col min="1543" max="1792" width="9" style="19"/>
    <col min="1793" max="1793" width="13.125" style="19" customWidth="1"/>
    <col min="1794" max="1794" width="22.875" style="19" customWidth="1"/>
    <col min="1795" max="1795" width="18.375" style="19" customWidth="1"/>
    <col min="1796" max="1796" width="28.875" style="19" customWidth="1"/>
    <col min="1797" max="1797" width="9.5" style="19" customWidth="1"/>
    <col min="1798" max="1798" width="12.625" style="19" bestFit="1" customWidth="1"/>
    <col min="1799" max="2048" width="9" style="19"/>
    <col min="2049" max="2049" width="13.125" style="19" customWidth="1"/>
    <col min="2050" max="2050" width="22.875" style="19" customWidth="1"/>
    <col min="2051" max="2051" width="18.375" style="19" customWidth="1"/>
    <col min="2052" max="2052" width="28.875" style="19" customWidth="1"/>
    <col min="2053" max="2053" width="9.5" style="19" customWidth="1"/>
    <col min="2054" max="2054" width="12.625" style="19" bestFit="1" customWidth="1"/>
    <col min="2055" max="2304" width="9" style="19"/>
    <col min="2305" max="2305" width="13.125" style="19" customWidth="1"/>
    <col min="2306" max="2306" width="22.875" style="19" customWidth="1"/>
    <col min="2307" max="2307" width="18.375" style="19" customWidth="1"/>
    <col min="2308" max="2308" width="28.875" style="19" customWidth="1"/>
    <col min="2309" max="2309" width="9.5" style="19" customWidth="1"/>
    <col min="2310" max="2310" width="12.625" style="19" bestFit="1" customWidth="1"/>
    <col min="2311" max="2560" width="9" style="19"/>
    <col min="2561" max="2561" width="13.125" style="19" customWidth="1"/>
    <col min="2562" max="2562" width="22.875" style="19" customWidth="1"/>
    <col min="2563" max="2563" width="18.375" style="19" customWidth="1"/>
    <col min="2564" max="2564" width="28.875" style="19" customWidth="1"/>
    <col min="2565" max="2565" width="9.5" style="19" customWidth="1"/>
    <col min="2566" max="2566" width="12.625" style="19" bestFit="1" customWidth="1"/>
    <col min="2567" max="2816" width="9" style="19"/>
    <col min="2817" max="2817" width="13.125" style="19" customWidth="1"/>
    <col min="2818" max="2818" width="22.875" style="19" customWidth="1"/>
    <col min="2819" max="2819" width="18.375" style="19" customWidth="1"/>
    <col min="2820" max="2820" width="28.875" style="19" customWidth="1"/>
    <col min="2821" max="2821" width="9.5" style="19" customWidth="1"/>
    <col min="2822" max="2822" width="12.625" style="19" bestFit="1" customWidth="1"/>
    <col min="2823" max="3072" width="9" style="19"/>
    <col min="3073" max="3073" width="13.125" style="19" customWidth="1"/>
    <col min="3074" max="3074" width="22.875" style="19" customWidth="1"/>
    <col min="3075" max="3075" width="18.375" style="19" customWidth="1"/>
    <col min="3076" max="3076" width="28.875" style="19" customWidth="1"/>
    <col min="3077" max="3077" width="9.5" style="19" customWidth="1"/>
    <col min="3078" max="3078" width="12.625" style="19" bestFit="1" customWidth="1"/>
    <col min="3079" max="3328" width="9" style="19"/>
    <col min="3329" max="3329" width="13.125" style="19" customWidth="1"/>
    <col min="3330" max="3330" width="22.875" style="19" customWidth="1"/>
    <col min="3331" max="3331" width="18.375" style="19" customWidth="1"/>
    <col min="3332" max="3332" width="28.875" style="19" customWidth="1"/>
    <col min="3333" max="3333" width="9.5" style="19" customWidth="1"/>
    <col min="3334" max="3334" width="12.625" style="19" bestFit="1" customWidth="1"/>
    <col min="3335" max="3584" width="9" style="19"/>
    <col min="3585" max="3585" width="13.125" style="19" customWidth="1"/>
    <col min="3586" max="3586" width="22.875" style="19" customWidth="1"/>
    <col min="3587" max="3587" width="18.375" style="19" customWidth="1"/>
    <col min="3588" max="3588" width="28.875" style="19" customWidth="1"/>
    <col min="3589" max="3589" width="9.5" style="19" customWidth="1"/>
    <col min="3590" max="3590" width="12.625" style="19" bestFit="1" customWidth="1"/>
    <col min="3591" max="3840" width="9" style="19"/>
    <col min="3841" max="3841" width="13.125" style="19" customWidth="1"/>
    <col min="3842" max="3842" width="22.875" style="19" customWidth="1"/>
    <col min="3843" max="3843" width="18.375" style="19" customWidth="1"/>
    <col min="3844" max="3844" width="28.875" style="19" customWidth="1"/>
    <col min="3845" max="3845" width="9.5" style="19" customWidth="1"/>
    <col min="3846" max="3846" width="12.625" style="19" bestFit="1" customWidth="1"/>
    <col min="3847" max="4096" width="9" style="19"/>
    <col min="4097" max="4097" width="13.125" style="19" customWidth="1"/>
    <col min="4098" max="4098" width="22.875" style="19" customWidth="1"/>
    <col min="4099" max="4099" width="18.375" style="19" customWidth="1"/>
    <col min="4100" max="4100" width="28.875" style="19" customWidth="1"/>
    <col min="4101" max="4101" width="9.5" style="19" customWidth="1"/>
    <col min="4102" max="4102" width="12.625" style="19" bestFit="1" customWidth="1"/>
    <col min="4103" max="4352" width="9" style="19"/>
    <col min="4353" max="4353" width="13.125" style="19" customWidth="1"/>
    <col min="4354" max="4354" width="22.875" style="19" customWidth="1"/>
    <col min="4355" max="4355" width="18.375" style="19" customWidth="1"/>
    <col min="4356" max="4356" width="28.875" style="19" customWidth="1"/>
    <col min="4357" max="4357" width="9.5" style="19" customWidth="1"/>
    <col min="4358" max="4358" width="12.625" style="19" bestFit="1" customWidth="1"/>
    <col min="4359" max="4608" width="9" style="19"/>
    <col min="4609" max="4609" width="13.125" style="19" customWidth="1"/>
    <col min="4610" max="4610" width="22.875" style="19" customWidth="1"/>
    <col min="4611" max="4611" width="18.375" style="19" customWidth="1"/>
    <col min="4612" max="4612" width="28.875" style="19" customWidth="1"/>
    <col min="4613" max="4613" width="9.5" style="19" customWidth="1"/>
    <col min="4614" max="4614" width="12.625" style="19" bestFit="1" customWidth="1"/>
    <col min="4615" max="4864" width="9" style="19"/>
    <col min="4865" max="4865" width="13.125" style="19" customWidth="1"/>
    <col min="4866" max="4866" width="22.875" style="19" customWidth="1"/>
    <col min="4867" max="4867" width="18.375" style="19" customWidth="1"/>
    <col min="4868" max="4868" width="28.875" style="19" customWidth="1"/>
    <col min="4869" max="4869" width="9.5" style="19" customWidth="1"/>
    <col min="4870" max="4870" width="12.625" style="19" bestFit="1" customWidth="1"/>
    <col min="4871" max="5120" width="9" style="19"/>
    <col min="5121" max="5121" width="13.125" style="19" customWidth="1"/>
    <col min="5122" max="5122" width="22.875" style="19" customWidth="1"/>
    <col min="5123" max="5123" width="18.375" style="19" customWidth="1"/>
    <col min="5124" max="5124" width="28.875" style="19" customWidth="1"/>
    <col min="5125" max="5125" width="9.5" style="19" customWidth="1"/>
    <col min="5126" max="5126" width="12.625" style="19" bestFit="1" customWidth="1"/>
    <col min="5127" max="5376" width="9" style="19"/>
    <col min="5377" max="5377" width="13.125" style="19" customWidth="1"/>
    <col min="5378" max="5378" width="22.875" style="19" customWidth="1"/>
    <col min="5379" max="5379" width="18.375" style="19" customWidth="1"/>
    <col min="5380" max="5380" width="28.875" style="19" customWidth="1"/>
    <col min="5381" max="5381" width="9.5" style="19" customWidth="1"/>
    <col min="5382" max="5382" width="12.625" style="19" bestFit="1" customWidth="1"/>
    <col min="5383" max="5632" width="9" style="19"/>
    <col min="5633" max="5633" width="13.125" style="19" customWidth="1"/>
    <col min="5634" max="5634" width="22.875" style="19" customWidth="1"/>
    <col min="5635" max="5635" width="18.375" style="19" customWidth="1"/>
    <col min="5636" max="5636" width="28.875" style="19" customWidth="1"/>
    <col min="5637" max="5637" width="9.5" style="19" customWidth="1"/>
    <col min="5638" max="5638" width="12.625" style="19" bestFit="1" customWidth="1"/>
    <col min="5639" max="5888" width="9" style="19"/>
    <col min="5889" max="5889" width="13.125" style="19" customWidth="1"/>
    <col min="5890" max="5890" width="22.875" style="19" customWidth="1"/>
    <col min="5891" max="5891" width="18.375" style="19" customWidth="1"/>
    <col min="5892" max="5892" width="28.875" style="19" customWidth="1"/>
    <col min="5893" max="5893" width="9.5" style="19" customWidth="1"/>
    <col min="5894" max="5894" width="12.625" style="19" bestFit="1" customWidth="1"/>
    <col min="5895" max="6144" width="9" style="19"/>
    <col min="6145" max="6145" width="13.125" style="19" customWidth="1"/>
    <col min="6146" max="6146" width="22.875" style="19" customWidth="1"/>
    <col min="6147" max="6147" width="18.375" style="19" customWidth="1"/>
    <col min="6148" max="6148" width="28.875" style="19" customWidth="1"/>
    <col min="6149" max="6149" width="9.5" style="19" customWidth="1"/>
    <col min="6150" max="6150" width="12.625" style="19" bestFit="1" customWidth="1"/>
    <col min="6151" max="6400" width="9" style="19"/>
    <col min="6401" max="6401" width="13.125" style="19" customWidth="1"/>
    <col min="6402" max="6402" width="22.875" style="19" customWidth="1"/>
    <col min="6403" max="6403" width="18.375" style="19" customWidth="1"/>
    <col min="6404" max="6404" width="28.875" style="19" customWidth="1"/>
    <col min="6405" max="6405" width="9.5" style="19" customWidth="1"/>
    <col min="6406" max="6406" width="12.625" style="19" bestFit="1" customWidth="1"/>
    <col min="6407" max="6656" width="9" style="19"/>
    <col min="6657" max="6657" width="13.125" style="19" customWidth="1"/>
    <col min="6658" max="6658" width="22.875" style="19" customWidth="1"/>
    <col min="6659" max="6659" width="18.375" style="19" customWidth="1"/>
    <col min="6660" max="6660" width="28.875" style="19" customWidth="1"/>
    <col min="6661" max="6661" width="9.5" style="19" customWidth="1"/>
    <col min="6662" max="6662" width="12.625" style="19" bestFit="1" customWidth="1"/>
    <col min="6663" max="6912" width="9" style="19"/>
    <col min="6913" max="6913" width="13.125" style="19" customWidth="1"/>
    <col min="6914" max="6914" width="22.875" style="19" customWidth="1"/>
    <col min="6915" max="6915" width="18.375" style="19" customWidth="1"/>
    <col min="6916" max="6916" width="28.875" style="19" customWidth="1"/>
    <col min="6917" max="6917" width="9.5" style="19" customWidth="1"/>
    <col min="6918" max="6918" width="12.625" style="19" bestFit="1" customWidth="1"/>
    <col min="6919" max="7168" width="9" style="19"/>
    <col min="7169" max="7169" width="13.125" style="19" customWidth="1"/>
    <col min="7170" max="7170" width="22.875" style="19" customWidth="1"/>
    <col min="7171" max="7171" width="18.375" style="19" customWidth="1"/>
    <col min="7172" max="7172" width="28.875" style="19" customWidth="1"/>
    <col min="7173" max="7173" width="9.5" style="19" customWidth="1"/>
    <col min="7174" max="7174" width="12.625" style="19" bestFit="1" customWidth="1"/>
    <col min="7175" max="7424" width="9" style="19"/>
    <col min="7425" max="7425" width="13.125" style="19" customWidth="1"/>
    <col min="7426" max="7426" width="22.875" style="19" customWidth="1"/>
    <col min="7427" max="7427" width="18.375" style="19" customWidth="1"/>
    <col min="7428" max="7428" width="28.875" style="19" customWidth="1"/>
    <col min="7429" max="7429" width="9.5" style="19" customWidth="1"/>
    <col min="7430" max="7430" width="12.625" style="19" bestFit="1" customWidth="1"/>
    <col min="7431" max="7680" width="9" style="19"/>
    <col min="7681" max="7681" width="13.125" style="19" customWidth="1"/>
    <col min="7682" max="7682" width="22.875" style="19" customWidth="1"/>
    <col min="7683" max="7683" width="18.375" style="19" customWidth="1"/>
    <col min="7684" max="7684" width="28.875" style="19" customWidth="1"/>
    <col min="7685" max="7685" width="9.5" style="19" customWidth="1"/>
    <col min="7686" max="7686" width="12.625" style="19" bestFit="1" customWidth="1"/>
    <col min="7687" max="7936" width="9" style="19"/>
    <col min="7937" max="7937" width="13.125" style="19" customWidth="1"/>
    <col min="7938" max="7938" width="22.875" style="19" customWidth="1"/>
    <col min="7939" max="7939" width="18.375" style="19" customWidth="1"/>
    <col min="7940" max="7940" width="28.875" style="19" customWidth="1"/>
    <col min="7941" max="7941" width="9.5" style="19" customWidth="1"/>
    <col min="7942" max="7942" width="12.625" style="19" bestFit="1" customWidth="1"/>
    <col min="7943" max="8192" width="9" style="19"/>
    <col min="8193" max="8193" width="13.125" style="19" customWidth="1"/>
    <col min="8194" max="8194" width="22.875" style="19" customWidth="1"/>
    <col min="8195" max="8195" width="18.375" style="19" customWidth="1"/>
    <col min="8196" max="8196" width="28.875" style="19" customWidth="1"/>
    <col min="8197" max="8197" width="9.5" style="19" customWidth="1"/>
    <col min="8198" max="8198" width="12.625" style="19" bestFit="1" customWidth="1"/>
    <col min="8199" max="8448" width="9" style="19"/>
    <col min="8449" max="8449" width="13.125" style="19" customWidth="1"/>
    <col min="8450" max="8450" width="22.875" style="19" customWidth="1"/>
    <col min="8451" max="8451" width="18.375" style="19" customWidth="1"/>
    <col min="8452" max="8452" width="28.875" style="19" customWidth="1"/>
    <col min="8453" max="8453" width="9.5" style="19" customWidth="1"/>
    <col min="8454" max="8454" width="12.625" style="19" bestFit="1" customWidth="1"/>
    <col min="8455" max="8704" width="9" style="19"/>
    <col min="8705" max="8705" width="13.125" style="19" customWidth="1"/>
    <col min="8706" max="8706" width="22.875" style="19" customWidth="1"/>
    <col min="8707" max="8707" width="18.375" style="19" customWidth="1"/>
    <col min="8708" max="8708" width="28.875" style="19" customWidth="1"/>
    <col min="8709" max="8709" width="9.5" style="19" customWidth="1"/>
    <col min="8710" max="8710" width="12.625" style="19" bestFit="1" customWidth="1"/>
    <col min="8711" max="8960" width="9" style="19"/>
    <col min="8961" max="8961" width="13.125" style="19" customWidth="1"/>
    <col min="8962" max="8962" width="22.875" style="19" customWidth="1"/>
    <col min="8963" max="8963" width="18.375" style="19" customWidth="1"/>
    <col min="8964" max="8964" width="28.875" style="19" customWidth="1"/>
    <col min="8965" max="8965" width="9.5" style="19" customWidth="1"/>
    <col min="8966" max="8966" width="12.625" style="19" bestFit="1" customWidth="1"/>
    <col min="8967" max="9216" width="9" style="19"/>
    <col min="9217" max="9217" width="13.125" style="19" customWidth="1"/>
    <col min="9218" max="9218" width="22.875" style="19" customWidth="1"/>
    <col min="9219" max="9219" width="18.375" style="19" customWidth="1"/>
    <col min="9220" max="9220" width="28.875" style="19" customWidth="1"/>
    <col min="9221" max="9221" width="9.5" style="19" customWidth="1"/>
    <col min="9222" max="9222" width="12.625" style="19" bestFit="1" customWidth="1"/>
    <col min="9223" max="9472" width="9" style="19"/>
    <col min="9473" max="9473" width="13.125" style="19" customWidth="1"/>
    <col min="9474" max="9474" width="22.875" style="19" customWidth="1"/>
    <col min="9475" max="9475" width="18.375" style="19" customWidth="1"/>
    <col min="9476" max="9476" width="28.875" style="19" customWidth="1"/>
    <col min="9477" max="9477" width="9.5" style="19" customWidth="1"/>
    <col min="9478" max="9478" width="12.625" style="19" bestFit="1" customWidth="1"/>
    <col min="9479" max="9728" width="9" style="19"/>
    <col min="9729" max="9729" width="13.125" style="19" customWidth="1"/>
    <col min="9730" max="9730" width="22.875" style="19" customWidth="1"/>
    <col min="9731" max="9731" width="18.375" style="19" customWidth="1"/>
    <col min="9732" max="9732" width="28.875" style="19" customWidth="1"/>
    <col min="9733" max="9733" width="9.5" style="19" customWidth="1"/>
    <col min="9734" max="9734" width="12.625" style="19" bestFit="1" customWidth="1"/>
    <col min="9735" max="9984" width="9" style="19"/>
    <col min="9985" max="9985" width="13.125" style="19" customWidth="1"/>
    <col min="9986" max="9986" width="22.875" style="19" customWidth="1"/>
    <col min="9987" max="9987" width="18.375" style="19" customWidth="1"/>
    <col min="9988" max="9988" width="28.875" style="19" customWidth="1"/>
    <col min="9989" max="9989" width="9.5" style="19" customWidth="1"/>
    <col min="9990" max="9990" width="12.625" style="19" bestFit="1" customWidth="1"/>
    <col min="9991" max="10240" width="9" style="19"/>
    <col min="10241" max="10241" width="13.125" style="19" customWidth="1"/>
    <col min="10242" max="10242" width="22.875" style="19" customWidth="1"/>
    <col min="10243" max="10243" width="18.375" style="19" customWidth="1"/>
    <col min="10244" max="10244" width="28.875" style="19" customWidth="1"/>
    <col min="10245" max="10245" width="9.5" style="19" customWidth="1"/>
    <col min="10246" max="10246" width="12.625" style="19" bestFit="1" customWidth="1"/>
    <col min="10247" max="10496" width="9" style="19"/>
    <col min="10497" max="10497" width="13.125" style="19" customWidth="1"/>
    <col min="10498" max="10498" width="22.875" style="19" customWidth="1"/>
    <col min="10499" max="10499" width="18.375" style="19" customWidth="1"/>
    <col min="10500" max="10500" width="28.875" style="19" customWidth="1"/>
    <col min="10501" max="10501" width="9.5" style="19" customWidth="1"/>
    <col min="10502" max="10502" width="12.625" style="19" bestFit="1" customWidth="1"/>
    <col min="10503" max="10752" width="9" style="19"/>
    <col min="10753" max="10753" width="13.125" style="19" customWidth="1"/>
    <col min="10754" max="10754" width="22.875" style="19" customWidth="1"/>
    <col min="10755" max="10755" width="18.375" style="19" customWidth="1"/>
    <col min="10756" max="10756" width="28.875" style="19" customWidth="1"/>
    <col min="10757" max="10757" width="9.5" style="19" customWidth="1"/>
    <col min="10758" max="10758" width="12.625" style="19" bestFit="1" customWidth="1"/>
    <col min="10759" max="11008" width="9" style="19"/>
    <col min="11009" max="11009" width="13.125" style="19" customWidth="1"/>
    <col min="11010" max="11010" width="22.875" style="19" customWidth="1"/>
    <col min="11011" max="11011" width="18.375" style="19" customWidth="1"/>
    <col min="11012" max="11012" width="28.875" style="19" customWidth="1"/>
    <col min="11013" max="11013" width="9.5" style="19" customWidth="1"/>
    <col min="11014" max="11014" width="12.625" style="19" bestFit="1" customWidth="1"/>
    <col min="11015" max="11264" width="9" style="19"/>
    <col min="11265" max="11265" width="13.125" style="19" customWidth="1"/>
    <col min="11266" max="11266" width="22.875" style="19" customWidth="1"/>
    <col min="11267" max="11267" width="18.375" style="19" customWidth="1"/>
    <col min="11268" max="11268" width="28.875" style="19" customWidth="1"/>
    <col min="11269" max="11269" width="9.5" style="19" customWidth="1"/>
    <col min="11270" max="11270" width="12.625" style="19" bestFit="1" customWidth="1"/>
    <col min="11271" max="11520" width="9" style="19"/>
    <col min="11521" max="11521" width="13.125" style="19" customWidth="1"/>
    <col min="11522" max="11522" width="22.875" style="19" customWidth="1"/>
    <col min="11523" max="11523" width="18.375" style="19" customWidth="1"/>
    <col min="11524" max="11524" width="28.875" style="19" customWidth="1"/>
    <col min="11525" max="11525" width="9.5" style="19" customWidth="1"/>
    <col min="11526" max="11526" width="12.625" style="19" bestFit="1" customWidth="1"/>
    <col min="11527" max="11776" width="9" style="19"/>
    <col min="11777" max="11777" width="13.125" style="19" customWidth="1"/>
    <col min="11778" max="11778" width="22.875" style="19" customWidth="1"/>
    <col min="11779" max="11779" width="18.375" style="19" customWidth="1"/>
    <col min="11780" max="11780" width="28.875" style="19" customWidth="1"/>
    <col min="11781" max="11781" width="9.5" style="19" customWidth="1"/>
    <col min="11782" max="11782" width="12.625" style="19" bestFit="1" customWidth="1"/>
    <col min="11783" max="12032" width="9" style="19"/>
    <col min="12033" max="12033" width="13.125" style="19" customWidth="1"/>
    <col min="12034" max="12034" width="22.875" style="19" customWidth="1"/>
    <col min="12035" max="12035" width="18.375" style="19" customWidth="1"/>
    <col min="12036" max="12036" width="28.875" style="19" customWidth="1"/>
    <col min="12037" max="12037" width="9.5" style="19" customWidth="1"/>
    <col min="12038" max="12038" width="12.625" style="19" bestFit="1" customWidth="1"/>
    <col min="12039" max="12288" width="9" style="19"/>
    <col min="12289" max="12289" width="13.125" style="19" customWidth="1"/>
    <col min="12290" max="12290" width="22.875" style="19" customWidth="1"/>
    <col min="12291" max="12291" width="18.375" style="19" customWidth="1"/>
    <col min="12292" max="12292" width="28.875" style="19" customWidth="1"/>
    <col min="12293" max="12293" width="9.5" style="19" customWidth="1"/>
    <col min="12294" max="12294" width="12.625" style="19" bestFit="1" customWidth="1"/>
    <col min="12295" max="12544" width="9" style="19"/>
    <col min="12545" max="12545" width="13.125" style="19" customWidth="1"/>
    <col min="12546" max="12546" width="22.875" style="19" customWidth="1"/>
    <col min="12547" max="12547" width="18.375" style="19" customWidth="1"/>
    <col min="12548" max="12548" width="28.875" style="19" customWidth="1"/>
    <col min="12549" max="12549" width="9.5" style="19" customWidth="1"/>
    <col min="12550" max="12550" width="12.625" style="19" bestFit="1" customWidth="1"/>
    <col min="12551" max="12800" width="9" style="19"/>
    <col min="12801" max="12801" width="13.125" style="19" customWidth="1"/>
    <col min="12802" max="12802" width="22.875" style="19" customWidth="1"/>
    <col min="12803" max="12803" width="18.375" style="19" customWidth="1"/>
    <col min="12804" max="12804" width="28.875" style="19" customWidth="1"/>
    <col min="12805" max="12805" width="9.5" style="19" customWidth="1"/>
    <col min="12806" max="12806" width="12.625" style="19" bestFit="1" customWidth="1"/>
    <col min="12807" max="13056" width="9" style="19"/>
    <col min="13057" max="13057" width="13.125" style="19" customWidth="1"/>
    <col min="13058" max="13058" width="22.875" style="19" customWidth="1"/>
    <col min="13059" max="13059" width="18.375" style="19" customWidth="1"/>
    <col min="13060" max="13060" width="28.875" style="19" customWidth="1"/>
    <col min="13061" max="13061" width="9.5" style="19" customWidth="1"/>
    <col min="13062" max="13062" width="12.625" style="19" bestFit="1" customWidth="1"/>
    <col min="13063" max="13312" width="9" style="19"/>
    <col min="13313" max="13313" width="13.125" style="19" customWidth="1"/>
    <col min="13314" max="13314" width="22.875" style="19" customWidth="1"/>
    <col min="13315" max="13315" width="18.375" style="19" customWidth="1"/>
    <col min="13316" max="13316" width="28.875" style="19" customWidth="1"/>
    <col min="13317" max="13317" width="9.5" style="19" customWidth="1"/>
    <col min="13318" max="13318" width="12.625" style="19" bestFit="1" customWidth="1"/>
    <col min="13319" max="13568" width="9" style="19"/>
    <col min="13569" max="13569" width="13.125" style="19" customWidth="1"/>
    <col min="13570" max="13570" width="22.875" style="19" customWidth="1"/>
    <col min="13571" max="13571" width="18.375" style="19" customWidth="1"/>
    <col min="13572" max="13572" width="28.875" style="19" customWidth="1"/>
    <col min="13573" max="13573" width="9.5" style="19" customWidth="1"/>
    <col min="13574" max="13574" width="12.625" style="19" bestFit="1" customWidth="1"/>
    <col min="13575" max="13824" width="9" style="19"/>
    <col min="13825" max="13825" width="13.125" style="19" customWidth="1"/>
    <col min="13826" max="13826" width="22.875" style="19" customWidth="1"/>
    <col min="13827" max="13827" width="18.375" style="19" customWidth="1"/>
    <col min="13828" max="13828" width="28.875" style="19" customWidth="1"/>
    <col min="13829" max="13829" width="9.5" style="19" customWidth="1"/>
    <col min="13830" max="13830" width="12.625" style="19" bestFit="1" customWidth="1"/>
    <col min="13831" max="14080" width="9" style="19"/>
    <col min="14081" max="14081" width="13.125" style="19" customWidth="1"/>
    <col min="14082" max="14082" width="22.875" style="19" customWidth="1"/>
    <col min="14083" max="14083" width="18.375" style="19" customWidth="1"/>
    <col min="14084" max="14084" width="28.875" style="19" customWidth="1"/>
    <col min="14085" max="14085" width="9.5" style="19" customWidth="1"/>
    <col min="14086" max="14086" width="12.625" style="19" bestFit="1" customWidth="1"/>
    <col min="14087" max="14336" width="9" style="19"/>
    <col min="14337" max="14337" width="13.125" style="19" customWidth="1"/>
    <col min="14338" max="14338" width="22.875" style="19" customWidth="1"/>
    <col min="14339" max="14339" width="18.375" style="19" customWidth="1"/>
    <col min="14340" max="14340" width="28.875" style="19" customWidth="1"/>
    <col min="14341" max="14341" width="9.5" style="19" customWidth="1"/>
    <col min="14342" max="14342" width="12.625" style="19" bestFit="1" customWidth="1"/>
    <col min="14343" max="14592" width="9" style="19"/>
    <col min="14593" max="14593" width="13.125" style="19" customWidth="1"/>
    <col min="14594" max="14594" width="22.875" style="19" customWidth="1"/>
    <col min="14595" max="14595" width="18.375" style="19" customWidth="1"/>
    <col min="14596" max="14596" width="28.875" style="19" customWidth="1"/>
    <col min="14597" max="14597" width="9.5" style="19" customWidth="1"/>
    <col min="14598" max="14598" width="12.625" style="19" bestFit="1" customWidth="1"/>
    <col min="14599" max="14848" width="9" style="19"/>
    <col min="14849" max="14849" width="13.125" style="19" customWidth="1"/>
    <col min="14850" max="14850" width="22.875" style="19" customWidth="1"/>
    <col min="14851" max="14851" width="18.375" style="19" customWidth="1"/>
    <col min="14852" max="14852" width="28.875" style="19" customWidth="1"/>
    <col min="14853" max="14853" width="9.5" style="19" customWidth="1"/>
    <col min="14854" max="14854" width="12.625" style="19" bestFit="1" customWidth="1"/>
    <col min="14855" max="15104" width="9" style="19"/>
    <col min="15105" max="15105" width="13.125" style="19" customWidth="1"/>
    <col min="15106" max="15106" width="22.875" style="19" customWidth="1"/>
    <col min="15107" max="15107" width="18.375" style="19" customWidth="1"/>
    <col min="15108" max="15108" width="28.875" style="19" customWidth="1"/>
    <col min="15109" max="15109" width="9.5" style="19" customWidth="1"/>
    <col min="15110" max="15110" width="12.625" style="19" bestFit="1" customWidth="1"/>
    <col min="15111" max="15360" width="9" style="19"/>
    <col min="15361" max="15361" width="13.125" style="19" customWidth="1"/>
    <col min="15362" max="15362" width="22.875" style="19" customWidth="1"/>
    <col min="15363" max="15363" width="18.375" style="19" customWidth="1"/>
    <col min="15364" max="15364" width="28.875" style="19" customWidth="1"/>
    <col min="15365" max="15365" width="9.5" style="19" customWidth="1"/>
    <col min="15366" max="15366" width="12.625" style="19" bestFit="1" customWidth="1"/>
    <col min="15367" max="15616" width="9" style="19"/>
    <col min="15617" max="15617" width="13.125" style="19" customWidth="1"/>
    <col min="15618" max="15618" width="22.875" style="19" customWidth="1"/>
    <col min="15619" max="15619" width="18.375" style="19" customWidth="1"/>
    <col min="15620" max="15620" width="28.875" style="19" customWidth="1"/>
    <col min="15621" max="15621" width="9.5" style="19" customWidth="1"/>
    <col min="15622" max="15622" width="12.625" style="19" bestFit="1" customWidth="1"/>
    <col min="15623" max="15872" width="9" style="19"/>
    <col min="15873" max="15873" width="13.125" style="19" customWidth="1"/>
    <col min="15874" max="15874" width="22.875" style="19" customWidth="1"/>
    <col min="15875" max="15875" width="18.375" style="19" customWidth="1"/>
    <col min="15876" max="15876" width="28.875" style="19" customWidth="1"/>
    <col min="15877" max="15877" width="9.5" style="19" customWidth="1"/>
    <col min="15878" max="15878" width="12.625" style="19" bestFit="1" customWidth="1"/>
    <col min="15879" max="16128" width="9" style="19"/>
    <col min="16129" max="16129" width="13.125" style="19" customWidth="1"/>
    <col min="16130" max="16130" width="22.875" style="19" customWidth="1"/>
    <col min="16131" max="16131" width="18.375" style="19" customWidth="1"/>
    <col min="16132" max="16132" width="28.875" style="19" customWidth="1"/>
    <col min="16133" max="16133" width="9.5" style="19" customWidth="1"/>
    <col min="16134" max="16134" width="12.625" style="19" bestFit="1" customWidth="1"/>
    <col min="16135" max="16384" width="9" style="19"/>
  </cols>
  <sheetData>
    <row r="1" spans="1:6" ht="31.5">
      <c r="A1" s="897" t="s">
        <v>543</v>
      </c>
      <c r="B1" s="897"/>
      <c r="C1" s="897"/>
      <c r="D1" s="897"/>
      <c r="E1" s="897"/>
    </row>
    <row r="2" spans="1:6" s="21" customFormat="1" ht="24.75" customHeight="1" thickBot="1">
      <c r="A2" s="245" t="s">
        <v>310</v>
      </c>
      <c r="B2" s="246"/>
      <c r="C2" s="247"/>
      <c r="D2" s="248"/>
      <c r="E2" s="249" t="s">
        <v>14</v>
      </c>
      <c r="F2" s="20"/>
    </row>
    <row r="3" spans="1:6" s="23" customFormat="1" ht="20.25" customHeight="1">
      <c r="A3" s="250" t="s">
        <v>82</v>
      </c>
      <c r="B3" s="226" t="s">
        <v>71</v>
      </c>
      <c r="C3" s="227" t="s">
        <v>15</v>
      </c>
      <c r="D3" s="251" t="s">
        <v>32</v>
      </c>
      <c r="E3" s="228" t="s">
        <v>58</v>
      </c>
      <c r="F3" s="22"/>
    </row>
    <row r="4" spans="1:6" s="21" customFormat="1" ht="18.75" customHeight="1">
      <c r="A4" s="900" t="s">
        <v>233</v>
      </c>
      <c r="B4" s="238" t="s">
        <v>16</v>
      </c>
      <c r="C4" s="239">
        <v>10869080</v>
      </c>
      <c r="D4" s="240" t="s">
        <v>194</v>
      </c>
      <c r="E4" s="242"/>
      <c r="F4" s="20"/>
    </row>
    <row r="5" spans="1:6" s="21" customFormat="1" ht="18.75" customHeight="1">
      <c r="A5" s="901"/>
      <c r="B5" s="217" t="s">
        <v>260</v>
      </c>
      <c r="C5" s="252">
        <f>C4</f>
        <v>10869080</v>
      </c>
      <c r="D5" s="253"/>
      <c r="E5" s="254"/>
      <c r="F5" s="20"/>
    </row>
    <row r="6" spans="1:6" s="21" customFormat="1" ht="18.75" customHeight="1">
      <c r="A6" s="900" t="s">
        <v>232</v>
      </c>
      <c r="B6" s="238" t="s">
        <v>27</v>
      </c>
      <c r="C6" s="241">
        <v>792000</v>
      </c>
      <c r="D6" s="240" t="s">
        <v>195</v>
      </c>
      <c r="E6" s="242"/>
      <c r="F6" s="20"/>
    </row>
    <row r="7" spans="1:6" s="21" customFormat="1" ht="18.75" customHeight="1">
      <c r="A7" s="902"/>
      <c r="B7" s="238" t="s">
        <v>37</v>
      </c>
      <c r="C7" s="241">
        <v>36943500</v>
      </c>
      <c r="D7" s="240" t="s">
        <v>231</v>
      </c>
      <c r="E7" s="242"/>
      <c r="F7" s="20"/>
    </row>
    <row r="8" spans="1:6" s="21" customFormat="1" ht="18.75" customHeight="1">
      <c r="A8" s="902"/>
      <c r="B8" s="238" t="s">
        <v>5</v>
      </c>
      <c r="C8" s="241">
        <v>12229450</v>
      </c>
      <c r="D8" s="240" t="s">
        <v>344</v>
      </c>
      <c r="E8" s="242"/>
      <c r="F8" s="20"/>
    </row>
    <row r="9" spans="1:6" s="21" customFormat="1" ht="18.75" customHeight="1">
      <c r="A9" s="902"/>
      <c r="B9" s="238" t="s">
        <v>6</v>
      </c>
      <c r="C9" s="241">
        <v>4398216</v>
      </c>
      <c r="D9" s="240" t="s">
        <v>198</v>
      </c>
      <c r="E9" s="242"/>
      <c r="F9" s="20"/>
    </row>
    <row r="10" spans="1:6" s="21" customFormat="1" ht="18.75" customHeight="1">
      <c r="A10" s="902"/>
      <c r="B10" s="238" t="s">
        <v>285</v>
      </c>
      <c r="C10" s="241">
        <v>866000</v>
      </c>
      <c r="D10" s="240" t="s">
        <v>345</v>
      </c>
      <c r="E10" s="242"/>
      <c r="F10" s="20"/>
    </row>
    <row r="11" spans="1:6" s="21" customFormat="1" ht="18.75" customHeight="1">
      <c r="A11" s="902"/>
      <c r="B11" s="238" t="s">
        <v>7</v>
      </c>
      <c r="C11" s="241">
        <v>11182458</v>
      </c>
      <c r="D11" s="240" t="s">
        <v>539</v>
      </c>
      <c r="E11" s="242"/>
      <c r="F11" s="20"/>
    </row>
    <row r="12" spans="1:6" s="21" customFormat="1" ht="18.75" customHeight="1">
      <c r="A12" s="901"/>
      <c r="B12" s="217" t="s">
        <v>260</v>
      </c>
      <c r="C12" s="252">
        <f>SUM(C6:C11)</f>
        <v>66411624</v>
      </c>
      <c r="D12" s="253"/>
      <c r="E12" s="254"/>
      <c r="F12" s="20"/>
    </row>
    <row r="13" spans="1:6" s="21" customFormat="1" ht="18.75" customHeight="1">
      <c r="A13" s="900" t="s">
        <v>28</v>
      </c>
      <c r="B13" s="243" t="s">
        <v>540</v>
      </c>
      <c r="C13" s="239">
        <v>242000</v>
      </c>
      <c r="D13" s="244" t="s">
        <v>542</v>
      </c>
      <c r="E13" s="255"/>
      <c r="F13" s="20"/>
    </row>
    <row r="14" spans="1:6" s="23" customFormat="1" ht="18.75" customHeight="1">
      <c r="A14" s="902"/>
      <c r="B14" s="238" t="s">
        <v>4</v>
      </c>
      <c r="C14" s="239">
        <v>31831310</v>
      </c>
      <c r="D14" s="240" t="s">
        <v>541</v>
      </c>
      <c r="E14" s="242"/>
      <c r="F14" s="22"/>
    </row>
    <row r="15" spans="1:6" s="23" customFormat="1" ht="18.75" customHeight="1">
      <c r="A15" s="902"/>
      <c r="B15" s="238" t="s">
        <v>216</v>
      </c>
      <c r="C15" s="239">
        <v>13294900</v>
      </c>
      <c r="D15" s="240" t="s">
        <v>193</v>
      </c>
      <c r="E15" s="242"/>
      <c r="F15" s="22"/>
    </row>
    <row r="16" spans="1:6" s="23" customFormat="1" ht="18.75" customHeight="1">
      <c r="A16" s="901"/>
      <c r="B16" s="217" t="s">
        <v>260</v>
      </c>
      <c r="C16" s="252">
        <f>SUM(C13:C15)</f>
        <v>45368210</v>
      </c>
      <c r="D16" s="253"/>
      <c r="E16" s="254"/>
      <c r="F16" s="22"/>
    </row>
    <row r="17" spans="1:6" s="23" customFormat="1" ht="18.75" customHeight="1" thickBot="1">
      <c r="A17" s="898" t="s">
        <v>261</v>
      </c>
      <c r="B17" s="899"/>
      <c r="C17" s="232">
        <f>SUM(C5,C16,C12)</f>
        <v>122648914</v>
      </c>
      <c r="D17" s="256"/>
      <c r="E17" s="257"/>
      <c r="F17" s="22"/>
    </row>
    <row r="18" spans="1:6" s="21" customFormat="1" ht="21.75" customHeight="1">
      <c r="A18" s="148"/>
      <c r="B18" s="149"/>
      <c r="C18" s="150"/>
      <c r="D18" s="147"/>
      <c r="E18" s="148"/>
      <c r="F18" s="20"/>
    </row>
    <row r="19" spans="1:6" s="21" customFormat="1" ht="13.5">
      <c r="A19" s="148"/>
      <c r="B19" s="149"/>
      <c r="C19" s="150"/>
      <c r="D19" s="147"/>
      <c r="E19" s="148"/>
      <c r="F19" s="20"/>
    </row>
    <row r="20" spans="1:6" s="21" customFormat="1" ht="13.5">
      <c r="A20" s="148"/>
      <c r="B20" s="149"/>
      <c r="C20" s="150"/>
      <c r="D20" s="147"/>
      <c r="E20" s="148"/>
      <c r="F20" s="20"/>
    </row>
    <row r="21" spans="1:6" s="21" customFormat="1" ht="13.5">
      <c r="A21" s="148"/>
      <c r="B21" s="149"/>
      <c r="C21" s="150"/>
      <c r="D21" s="147"/>
      <c r="E21" s="148"/>
      <c r="F21" s="20"/>
    </row>
    <row r="22" spans="1:6" s="21" customFormat="1" ht="13.5">
      <c r="A22" s="148"/>
      <c r="B22" s="149"/>
      <c r="C22" s="150"/>
      <c r="D22" s="151"/>
      <c r="E22" s="148"/>
      <c r="F22" s="20"/>
    </row>
    <row r="23" spans="1:6" s="21" customFormat="1" ht="13.5">
      <c r="A23" s="148"/>
      <c r="B23" s="149"/>
      <c r="C23" s="150"/>
      <c r="D23" s="147"/>
      <c r="E23" s="148"/>
      <c r="F23" s="20"/>
    </row>
    <row r="24" spans="1:6" s="21" customFormat="1" ht="13.5">
      <c r="A24" s="148"/>
      <c r="B24" s="149"/>
      <c r="C24" s="150"/>
      <c r="D24" s="151"/>
      <c r="E24" s="148"/>
      <c r="F24" s="20"/>
    </row>
    <row r="25" spans="1:6" s="21" customFormat="1" ht="13.5">
      <c r="A25" s="148"/>
      <c r="B25" s="149"/>
      <c r="C25" s="150"/>
      <c r="D25" s="147"/>
      <c r="E25" s="148"/>
      <c r="F25" s="20"/>
    </row>
    <row r="26" spans="1:6" s="21" customFormat="1" ht="13.5">
      <c r="A26" s="148"/>
      <c r="B26" s="149"/>
      <c r="C26" s="150"/>
      <c r="D26" s="147"/>
      <c r="E26" s="148"/>
      <c r="F26" s="20"/>
    </row>
    <row r="27" spans="1:6" s="21" customFormat="1" ht="13.5">
      <c r="A27" s="148"/>
      <c r="B27" s="149"/>
      <c r="C27" s="150"/>
      <c r="D27" s="147"/>
      <c r="E27" s="148"/>
      <c r="F27" s="20"/>
    </row>
    <row r="28" spans="1:6" s="21" customFormat="1" ht="13.5">
      <c r="A28" s="148"/>
      <c r="B28" s="149"/>
      <c r="C28" s="150"/>
      <c r="D28" s="147"/>
      <c r="E28" s="148"/>
      <c r="F28" s="20"/>
    </row>
    <row r="29" spans="1:6" s="21" customFormat="1" ht="13.5">
      <c r="A29" s="148"/>
      <c r="B29" s="149"/>
      <c r="C29" s="150"/>
      <c r="D29" s="151"/>
      <c r="E29" s="148"/>
      <c r="F29" s="20"/>
    </row>
    <row r="30" spans="1:6" s="21" customFormat="1" ht="13.5">
      <c r="A30" s="148"/>
      <c r="B30" s="149"/>
      <c r="C30" s="150"/>
      <c r="D30" s="147"/>
      <c r="E30" s="148"/>
      <c r="F30" s="20"/>
    </row>
    <row r="31" spans="1:6" s="21" customFormat="1" ht="13.5">
      <c r="A31" s="148"/>
      <c r="B31" s="149"/>
      <c r="C31" s="150"/>
      <c r="D31" s="147"/>
      <c r="E31" s="148"/>
      <c r="F31" s="20"/>
    </row>
    <row r="32" spans="1:6" s="21" customFormat="1" ht="13.5">
      <c r="A32" s="148"/>
      <c r="B32" s="149"/>
      <c r="C32" s="150"/>
      <c r="D32" s="147"/>
      <c r="E32" s="148"/>
      <c r="F32" s="20"/>
    </row>
    <row r="33" spans="1:6" s="21" customFormat="1" ht="13.5">
      <c r="A33" s="148"/>
      <c r="B33" s="149"/>
      <c r="C33" s="150"/>
      <c r="D33" s="147"/>
      <c r="E33" s="148"/>
      <c r="F33" s="20"/>
    </row>
    <row r="34" spans="1:6" s="21" customFormat="1" ht="13.5">
      <c r="A34" s="148"/>
      <c r="B34" s="149"/>
      <c r="C34" s="150"/>
      <c r="D34" s="147"/>
      <c r="E34" s="148"/>
      <c r="F34" s="20"/>
    </row>
    <row r="35" spans="1:6" s="21" customFormat="1" ht="13.5">
      <c r="A35" s="148"/>
      <c r="B35" s="149"/>
      <c r="C35" s="150"/>
      <c r="D35" s="151"/>
      <c r="E35" s="148"/>
      <c r="F35" s="20"/>
    </row>
    <row r="36" spans="1:6" s="21" customFormat="1" ht="13.5">
      <c r="A36" s="148"/>
      <c r="B36" s="149"/>
      <c r="C36" s="150"/>
      <c r="D36" s="147"/>
      <c r="E36" s="148"/>
      <c r="F36" s="20"/>
    </row>
    <row r="37" spans="1:6" s="21" customFormat="1" ht="13.5">
      <c r="A37" s="148"/>
      <c r="B37" s="149"/>
      <c r="C37" s="150"/>
      <c r="D37" s="147"/>
      <c r="E37" s="148"/>
      <c r="F37" s="20"/>
    </row>
    <row r="38" spans="1:6" s="21" customFormat="1" ht="13.5">
      <c r="A38" s="148"/>
      <c r="B38" s="149"/>
      <c r="C38" s="150"/>
      <c r="D38" s="147"/>
      <c r="E38" s="148"/>
      <c r="F38" s="20"/>
    </row>
    <row r="39" spans="1:6" s="21" customFormat="1" ht="13.5">
      <c r="A39" s="148"/>
      <c r="B39" s="149"/>
      <c r="C39" s="150"/>
      <c r="D39" s="147"/>
      <c r="E39" s="148"/>
      <c r="F39" s="20"/>
    </row>
    <row r="40" spans="1:6" s="21" customFormat="1" ht="13.5">
      <c r="A40" s="148"/>
      <c r="B40" s="149"/>
      <c r="C40" s="150"/>
      <c r="D40" s="151"/>
      <c r="E40" s="148"/>
      <c r="F40" s="20"/>
    </row>
    <row r="41" spans="1:6" s="21" customFormat="1" ht="13.5">
      <c r="A41" s="148"/>
      <c r="B41" s="149"/>
      <c r="C41" s="150"/>
      <c r="D41" s="147"/>
      <c r="E41" s="148"/>
      <c r="F41" s="20"/>
    </row>
    <row r="42" spans="1:6" s="21" customFormat="1" ht="13.5">
      <c r="A42" s="148"/>
      <c r="B42" s="149"/>
      <c r="C42" s="150"/>
      <c r="D42" s="151"/>
      <c r="E42" s="148"/>
      <c r="F42" s="20"/>
    </row>
    <row r="43" spans="1:6" s="21" customFormat="1" ht="13.5">
      <c r="A43" s="148"/>
      <c r="B43" s="149"/>
      <c r="C43" s="150"/>
      <c r="D43" s="147"/>
      <c r="E43" s="148"/>
      <c r="F43" s="20"/>
    </row>
    <row r="44" spans="1:6" s="21" customFormat="1" ht="13.5">
      <c r="A44" s="148"/>
      <c r="B44" s="149"/>
      <c r="C44" s="150"/>
      <c r="D44" s="147"/>
      <c r="E44" s="148"/>
      <c r="F44" s="20"/>
    </row>
    <row r="45" spans="1:6" s="21" customFormat="1" ht="13.5">
      <c r="A45" s="148"/>
      <c r="B45" s="149"/>
      <c r="C45" s="150"/>
      <c r="D45" s="147"/>
      <c r="E45" s="148"/>
      <c r="F45" s="20"/>
    </row>
    <row r="46" spans="1:6" s="21" customFormat="1" ht="13.5">
      <c r="A46" s="148"/>
      <c r="B46" s="149"/>
      <c r="C46" s="150"/>
      <c r="D46" s="151"/>
      <c r="E46" s="148"/>
      <c r="F46" s="20"/>
    </row>
    <row r="47" spans="1:6" s="21" customFormat="1" ht="13.5">
      <c r="A47" s="148"/>
      <c r="B47" s="149"/>
      <c r="C47" s="150"/>
      <c r="D47" s="147"/>
      <c r="E47" s="148"/>
      <c r="F47" s="20"/>
    </row>
    <row r="48" spans="1:6" s="21" customFormat="1" ht="13.5">
      <c r="A48" s="148"/>
      <c r="B48" s="149"/>
      <c r="C48" s="150"/>
      <c r="D48" s="147"/>
      <c r="E48" s="148"/>
      <c r="F48" s="20"/>
    </row>
    <row r="49" spans="1:6" s="21" customFormat="1" ht="13.5">
      <c r="A49" s="148"/>
      <c r="B49" s="149"/>
      <c r="C49" s="150"/>
      <c r="D49" s="147"/>
      <c r="E49" s="148"/>
      <c r="F49" s="20"/>
    </row>
    <row r="50" spans="1:6" s="21" customFormat="1" ht="13.5">
      <c r="A50" s="148"/>
      <c r="B50" s="149"/>
      <c r="C50" s="150"/>
      <c r="D50" s="147"/>
      <c r="E50" s="148"/>
      <c r="F50" s="20"/>
    </row>
    <row r="51" spans="1:6" s="21" customFormat="1" ht="13.5">
      <c r="A51" s="148"/>
      <c r="B51" s="149"/>
      <c r="C51" s="150"/>
      <c r="D51" s="147"/>
      <c r="E51" s="148"/>
      <c r="F51" s="20"/>
    </row>
    <row r="52" spans="1:6" s="21" customFormat="1" ht="13.5">
      <c r="A52" s="148"/>
      <c r="B52" s="149"/>
      <c r="C52" s="150"/>
      <c r="D52" s="147"/>
      <c r="E52" s="148"/>
      <c r="F52" s="20"/>
    </row>
    <row r="53" spans="1:6" s="21" customFormat="1" ht="13.5">
      <c r="A53" s="148"/>
      <c r="B53" s="149"/>
      <c r="C53" s="150"/>
      <c r="D53" s="147"/>
      <c r="E53" s="148"/>
      <c r="F53" s="20"/>
    </row>
    <row r="54" spans="1:6" s="21" customFormat="1" ht="13.5">
      <c r="A54" s="148"/>
      <c r="B54" s="149"/>
      <c r="C54" s="150"/>
      <c r="D54" s="147"/>
      <c r="E54" s="148"/>
      <c r="F54" s="20"/>
    </row>
    <row r="55" spans="1:6" s="21" customFormat="1" ht="13.5">
      <c r="A55" s="148"/>
      <c r="B55" s="149"/>
      <c r="C55" s="150"/>
      <c r="D55" s="147"/>
      <c r="E55" s="148"/>
      <c r="F55" s="20"/>
    </row>
    <row r="56" spans="1:6" s="21" customFormat="1" ht="13.5">
      <c r="A56" s="148"/>
      <c r="B56" s="149"/>
      <c r="C56" s="150"/>
      <c r="D56" s="147"/>
      <c r="E56" s="148"/>
      <c r="F56" s="20"/>
    </row>
    <row r="57" spans="1:6" s="21" customFormat="1" ht="13.5">
      <c r="A57" s="148"/>
      <c r="B57" s="149"/>
      <c r="C57" s="150"/>
      <c r="D57" s="147"/>
      <c r="E57" s="148"/>
      <c r="F57" s="20"/>
    </row>
    <row r="58" spans="1:6" s="21" customFormat="1" ht="13.5">
      <c r="A58" s="148"/>
      <c r="B58" s="149"/>
      <c r="C58" s="150"/>
      <c r="D58" s="147"/>
      <c r="E58" s="148"/>
      <c r="F58" s="20"/>
    </row>
    <row r="59" spans="1:6" s="21" customFormat="1" ht="13.5">
      <c r="A59" s="148"/>
      <c r="B59" s="149"/>
      <c r="C59" s="150"/>
      <c r="D59" s="147"/>
      <c r="E59" s="148"/>
      <c r="F59" s="20"/>
    </row>
    <row r="60" spans="1:6" s="21" customFormat="1" ht="13.5">
      <c r="A60" s="148"/>
      <c r="B60" s="149"/>
      <c r="C60" s="150"/>
      <c r="D60" s="147"/>
      <c r="E60" s="148"/>
      <c r="F60" s="20"/>
    </row>
    <row r="61" spans="1:6" s="21" customFormat="1" ht="13.5">
      <c r="A61" s="148"/>
      <c r="B61" s="149"/>
      <c r="C61" s="150"/>
      <c r="D61" s="147"/>
      <c r="E61" s="148"/>
      <c r="F61" s="20"/>
    </row>
    <row r="62" spans="1:6" s="21" customFormat="1" ht="13.5">
      <c r="A62" s="148"/>
      <c r="B62" s="149"/>
      <c r="C62" s="150"/>
      <c r="D62" s="147"/>
      <c r="E62" s="148"/>
      <c r="F62" s="20"/>
    </row>
    <row r="63" spans="1:6" s="21" customFormat="1" ht="13.5">
      <c r="A63" s="148"/>
      <c r="B63" s="149"/>
      <c r="C63" s="150"/>
      <c r="D63" s="147"/>
      <c r="E63" s="148"/>
      <c r="F63" s="20"/>
    </row>
    <row r="64" spans="1:6" s="21" customFormat="1" ht="13.5">
      <c r="A64" s="148"/>
      <c r="B64" s="149"/>
      <c r="C64" s="150"/>
      <c r="D64" s="147"/>
      <c r="E64" s="148"/>
      <c r="F64" s="20"/>
    </row>
    <row r="65" spans="1:6" s="21" customFormat="1" ht="13.5">
      <c r="A65" s="148"/>
      <c r="B65" s="149"/>
      <c r="C65" s="150"/>
      <c r="D65" s="147"/>
      <c r="E65" s="148"/>
      <c r="F65" s="20"/>
    </row>
    <row r="66" spans="1:6" s="21" customFormat="1" ht="13.5">
      <c r="A66" s="148"/>
      <c r="B66" s="149"/>
      <c r="C66" s="150"/>
      <c r="D66" s="147"/>
      <c r="E66" s="148"/>
      <c r="F66" s="20"/>
    </row>
    <row r="67" spans="1:6" s="21" customFormat="1" ht="13.5">
      <c r="A67" s="148"/>
      <c r="B67" s="149"/>
      <c r="C67" s="150"/>
      <c r="D67" s="147"/>
      <c r="E67" s="148"/>
      <c r="F67" s="20"/>
    </row>
    <row r="68" spans="1:6" s="21" customFormat="1" ht="13.5">
      <c r="A68" s="148"/>
      <c r="B68" s="149"/>
      <c r="C68" s="150"/>
      <c r="D68" s="147"/>
      <c r="E68" s="148"/>
      <c r="F68" s="20"/>
    </row>
    <row r="69" spans="1:6" s="21" customFormat="1">
      <c r="A69" s="152"/>
      <c r="B69" s="153"/>
      <c r="C69" s="154"/>
      <c r="D69" s="155"/>
      <c r="E69" s="152"/>
      <c r="F69" s="20"/>
    </row>
  </sheetData>
  <sheetProtection password="CC3D" sheet="1" formatCells="0" formatColumns="0" formatRows="0" insertColumns="0" insertRows="0" insertHyperlinks="0" deleteColumns="0" deleteRows="0" sort="0" autoFilter="0" pivotTables="0"/>
  <mergeCells count="5">
    <mergeCell ref="A1:E1"/>
    <mergeCell ref="A17:B17"/>
    <mergeCell ref="A4:A5"/>
    <mergeCell ref="A6:A12"/>
    <mergeCell ref="A13:A16"/>
  </mergeCells>
  <phoneticPr fontId="14" type="noConversion"/>
  <pageMargins left="0.40986111760139465" right="0.38972222805023193" top="1" bottom="1" header="0.5" footer="0.5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2"/>
  <sheetViews>
    <sheetView workbookViewId="0">
      <selection activeCell="B21" sqref="B21:B22"/>
    </sheetView>
  </sheetViews>
  <sheetFormatPr defaultColWidth="9" defaultRowHeight="13.5"/>
  <cols>
    <col min="1" max="3" width="13.5" style="9" customWidth="1"/>
    <col min="4" max="4" width="20.375" style="9" bestFit="1" customWidth="1"/>
    <col min="5" max="5" width="15.375" style="8" customWidth="1"/>
    <col min="6" max="6" width="14.125" style="8" bestFit="1" customWidth="1"/>
    <col min="7" max="7" width="10.25" style="8" bestFit="1" customWidth="1"/>
    <col min="8" max="16384" width="9" style="8"/>
  </cols>
  <sheetData>
    <row r="1" spans="1:6" ht="32.25" customHeight="1">
      <c r="A1" s="914" t="s">
        <v>679</v>
      </c>
      <c r="B1" s="914"/>
      <c r="C1" s="914"/>
      <c r="D1" s="914"/>
      <c r="E1" s="914"/>
      <c r="F1" s="914"/>
    </row>
    <row r="2" spans="1:6" ht="24" customHeight="1" thickBot="1">
      <c r="A2" s="14" t="s">
        <v>310</v>
      </c>
      <c r="B2" s="14"/>
      <c r="C2" s="14"/>
      <c r="E2" s="10"/>
      <c r="F2" s="13" t="s">
        <v>35</v>
      </c>
    </row>
    <row r="3" spans="1:6" ht="24" customHeight="1">
      <c r="A3" s="137" t="s">
        <v>69</v>
      </c>
      <c r="B3" s="112" t="s">
        <v>201</v>
      </c>
      <c r="C3" s="112" t="s">
        <v>210</v>
      </c>
      <c r="D3" s="113" t="s">
        <v>75</v>
      </c>
      <c r="E3" s="113" t="s">
        <v>13</v>
      </c>
      <c r="F3" s="114" t="s">
        <v>17</v>
      </c>
    </row>
    <row r="4" spans="1:6" s="36" customFormat="1" ht="26.25" customHeight="1">
      <c r="A4" s="460" t="s">
        <v>98</v>
      </c>
      <c r="B4" s="854" t="s">
        <v>694</v>
      </c>
      <c r="C4" s="838" t="s">
        <v>217</v>
      </c>
      <c r="D4" s="838" t="s">
        <v>103</v>
      </c>
      <c r="E4" s="461">
        <v>616240</v>
      </c>
      <c r="F4" s="840"/>
    </row>
    <row r="5" spans="1:6" s="36" customFormat="1" ht="26.25" customHeight="1">
      <c r="A5" s="460" t="s">
        <v>214</v>
      </c>
      <c r="B5" s="856"/>
      <c r="C5" s="849"/>
      <c r="D5" s="849"/>
      <c r="E5" s="461">
        <v>410827</v>
      </c>
      <c r="F5" s="850"/>
    </row>
    <row r="6" spans="1:6" s="36" customFormat="1" ht="26.25" customHeight="1">
      <c r="A6" s="460" t="s">
        <v>221</v>
      </c>
      <c r="B6" s="855"/>
      <c r="C6" s="839"/>
      <c r="D6" s="839"/>
      <c r="E6" s="461">
        <v>1027067</v>
      </c>
      <c r="F6" s="841"/>
    </row>
    <row r="7" spans="1:6" s="36" customFormat="1" ht="26.25" customHeight="1">
      <c r="A7" s="460" t="s">
        <v>680</v>
      </c>
      <c r="B7" s="459" t="s">
        <v>694</v>
      </c>
      <c r="C7" s="459" t="s">
        <v>217</v>
      </c>
      <c r="D7" s="459" t="s">
        <v>103</v>
      </c>
      <c r="E7" s="461">
        <v>53135</v>
      </c>
      <c r="F7" s="472"/>
    </row>
    <row r="8" spans="1:6" s="36" customFormat="1" ht="24.75" customHeight="1">
      <c r="A8" s="903" t="s">
        <v>202</v>
      </c>
      <c r="B8" s="904"/>
      <c r="C8" s="904"/>
      <c r="D8" s="905"/>
      <c r="E8" s="906">
        <f>SUM(E4:E7)</f>
        <v>2107269</v>
      </c>
      <c r="F8" s="907"/>
    </row>
    <row r="9" spans="1:6" s="36" customFormat="1" ht="26.25" customHeight="1">
      <c r="A9" s="460" t="s">
        <v>98</v>
      </c>
      <c r="B9" s="854" t="s">
        <v>694</v>
      </c>
      <c r="C9" s="838" t="s">
        <v>217</v>
      </c>
      <c r="D9" s="838" t="s">
        <v>104</v>
      </c>
      <c r="E9" s="461">
        <v>551376</v>
      </c>
      <c r="F9" s="840"/>
    </row>
    <row r="10" spans="1:6" s="36" customFormat="1" ht="26.25" customHeight="1">
      <c r="A10" s="460" t="s">
        <v>214</v>
      </c>
      <c r="B10" s="855"/>
      <c r="C10" s="839"/>
      <c r="D10" s="839"/>
      <c r="E10" s="461">
        <v>1286544</v>
      </c>
      <c r="F10" s="841"/>
    </row>
    <row r="11" spans="1:6" s="36" customFormat="1" ht="26.25" customHeight="1">
      <c r="A11" s="903" t="s">
        <v>202</v>
      </c>
      <c r="B11" s="904"/>
      <c r="C11" s="904"/>
      <c r="D11" s="905"/>
      <c r="E11" s="906">
        <f>SUM(E9:E10)</f>
        <v>1837920</v>
      </c>
      <c r="F11" s="907"/>
    </row>
    <row r="12" spans="1:6" s="36" customFormat="1" ht="26.25" customHeight="1">
      <c r="A12" s="460" t="s">
        <v>85</v>
      </c>
      <c r="B12" s="459" t="s">
        <v>682</v>
      </c>
      <c r="C12" s="459" t="s">
        <v>209</v>
      </c>
      <c r="D12" s="459" t="s">
        <v>291</v>
      </c>
      <c r="E12" s="461">
        <v>1160980</v>
      </c>
      <c r="F12" s="462" t="s">
        <v>683</v>
      </c>
    </row>
    <row r="13" spans="1:6" s="36" customFormat="1" ht="26.25" customHeight="1">
      <c r="A13" s="460" t="s">
        <v>98</v>
      </c>
      <c r="B13" s="838" t="s">
        <v>699</v>
      </c>
      <c r="C13" s="838" t="s">
        <v>209</v>
      </c>
      <c r="D13" s="848" t="s">
        <v>700</v>
      </c>
      <c r="E13" s="461">
        <v>202986</v>
      </c>
      <c r="F13" s="840"/>
    </row>
    <row r="14" spans="1:6" s="36" customFormat="1" ht="26.25" customHeight="1">
      <c r="A14" s="460" t="s">
        <v>214</v>
      </c>
      <c r="B14" s="839"/>
      <c r="C14" s="839"/>
      <c r="D14" s="839"/>
      <c r="E14" s="461">
        <v>473634</v>
      </c>
      <c r="F14" s="841"/>
    </row>
    <row r="15" spans="1:6" s="36" customFormat="1" ht="26.25" customHeight="1">
      <c r="A15" s="460" t="s">
        <v>98</v>
      </c>
      <c r="B15" s="838" t="s">
        <v>694</v>
      </c>
      <c r="C15" s="838" t="s">
        <v>209</v>
      </c>
      <c r="D15" s="848" t="s">
        <v>701</v>
      </c>
      <c r="E15" s="461">
        <v>200844</v>
      </c>
      <c r="F15" s="840"/>
    </row>
    <row r="16" spans="1:6" s="36" customFormat="1" ht="26.25" customHeight="1">
      <c r="A16" s="460" t="s">
        <v>214</v>
      </c>
      <c r="B16" s="839"/>
      <c r="C16" s="839"/>
      <c r="D16" s="839"/>
      <c r="E16" s="461">
        <v>468636</v>
      </c>
      <c r="F16" s="841"/>
    </row>
    <row r="17" spans="1:7" s="36" customFormat="1" ht="26.25" customHeight="1">
      <c r="A17" s="460" t="s">
        <v>703</v>
      </c>
      <c r="B17" s="838" t="s">
        <v>699</v>
      </c>
      <c r="C17" s="852" t="s">
        <v>209</v>
      </c>
      <c r="D17" s="913" t="s">
        <v>702</v>
      </c>
      <c r="E17" s="461">
        <v>155889</v>
      </c>
      <c r="F17" s="840"/>
    </row>
    <row r="18" spans="1:7" s="36" customFormat="1" ht="26.25" customHeight="1">
      <c r="A18" s="460" t="s">
        <v>214</v>
      </c>
      <c r="B18" s="839"/>
      <c r="C18" s="853"/>
      <c r="D18" s="851"/>
      <c r="E18" s="470">
        <v>363742</v>
      </c>
      <c r="F18" s="841"/>
    </row>
    <row r="19" spans="1:7" s="36" customFormat="1" ht="26.25" customHeight="1">
      <c r="A19" s="460" t="s">
        <v>98</v>
      </c>
      <c r="B19" s="838" t="s">
        <v>699</v>
      </c>
      <c r="C19" s="852" t="s">
        <v>209</v>
      </c>
      <c r="D19" s="913" t="s">
        <v>704</v>
      </c>
      <c r="E19" s="461">
        <v>268428</v>
      </c>
      <c r="F19" s="840"/>
    </row>
    <row r="20" spans="1:7" s="36" customFormat="1" ht="26.25" customHeight="1">
      <c r="A20" s="460" t="s">
        <v>214</v>
      </c>
      <c r="B20" s="839"/>
      <c r="C20" s="853"/>
      <c r="D20" s="851"/>
      <c r="E20" s="470">
        <v>626332</v>
      </c>
      <c r="F20" s="841"/>
    </row>
    <row r="21" spans="1:7" s="36" customFormat="1" ht="26.25" customHeight="1">
      <c r="A21" s="460" t="s">
        <v>98</v>
      </c>
      <c r="B21" s="838" t="s">
        <v>699</v>
      </c>
      <c r="C21" s="852" t="s">
        <v>209</v>
      </c>
      <c r="D21" s="913" t="s">
        <v>705</v>
      </c>
      <c r="E21" s="461">
        <v>10688727</v>
      </c>
      <c r="F21" s="840"/>
    </row>
    <row r="22" spans="1:7" s="36" customFormat="1" ht="26.25" customHeight="1">
      <c r="A22" s="460" t="s">
        <v>214</v>
      </c>
      <c r="B22" s="839"/>
      <c r="C22" s="853"/>
      <c r="D22" s="851"/>
      <c r="E22" s="470">
        <v>24940365</v>
      </c>
      <c r="F22" s="841"/>
    </row>
    <row r="23" spans="1:7" s="36" customFormat="1" ht="26.25" customHeight="1">
      <c r="A23" s="466" t="s">
        <v>680</v>
      </c>
      <c r="B23" s="468" t="s">
        <v>708</v>
      </c>
      <c r="C23" s="468" t="s">
        <v>209</v>
      </c>
      <c r="D23" s="463" t="s">
        <v>291</v>
      </c>
      <c r="E23" s="461">
        <v>44469</v>
      </c>
      <c r="F23" s="473"/>
    </row>
    <row r="24" spans="1:7" s="36" customFormat="1" ht="26.25" customHeight="1">
      <c r="A24" s="903" t="s">
        <v>202</v>
      </c>
      <c r="B24" s="904"/>
      <c r="C24" s="904"/>
      <c r="D24" s="905"/>
      <c r="E24" s="906">
        <f>SUM(E12:E23)</f>
        <v>39595032</v>
      </c>
      <c r="F24" s="907"/>
    </row>
    <row r="25" spans="1:7" s="36" customFormat="1" ht="26.25" customHeight="1">
      <c r="A25" s="460" t="s">
        <v>680</v>
      </c>
      <c r="B25" s="459" t="s">
        <v>694</v>
      </c>
      <c r="C25" s="459" t="s">
        <v>209</v>
      </c>
      <c r="D25" s="459" t="s">
        <v>318</v>
      </c>
      <c r="E25" s="455">
        <v>4819</v>
      </c>
      <c r="F25" s="472"/>
    </row>
    <row r="26" spans="1:7" s="36" customFormat="1" ht="26.25" customHeight="1">
      <c r="A26" s="903" t="s">
        <v>202</v>
      </c>
      <c r="B26" s="904"/>
      <c r="C26" s="904"/>
      <c r="D26" s="905"/>
      <c r="E26" s="906">
        <f>SUM(E25:E25)</f>
        <v>4819</v>
      </c>
      <c r="F26" s="907"/>
    </row>
    <row r="27" spans="1:7" s="36" customFormat="1" ht="26.25" customHeight="1">
      <c r="A27" s="460" t="s">
        <v>98</v>
      </c>
      <c r="B27" s="838" t="s">
        <v>694</v>
      </c>
      <c r="C27" s="838" t="s">
        <v>211</v>
      </c>
      <c r="D27" s="838" t="s">
        <v>105</v>
      </c>
      <c r="E27" s="461">
        <v>3033642</v>
      </c>
      <c r="F27" s="840"/>
      <c r="G27" s="40"/>
    </row>
    <row r="28" spans="1:7" s="36" customFormat="1" ht="26.25" customHeight="1">
      <c r="A28" s="460" t="s">
        <v>214</v>
      </c>
      <c r="B28" s="849"/>
      <c r="C28" s="849"/>
      <c r="D28" s="849"/>
      <c r="E28" s="461">
        <v>3539249</v>
      </c>
      <c r="F28" s="850"/>
      <c r="G28" s="40"/>
    </row>
    <row r="29" spans="1:7" s="36" customFormat="1" ht="26.25" customHeight="1">
      <c r="A29" s="460" t="s">
        <v>221</v>
      </c>
      <c r="B29" s="839"/>
      <c r="C29" s="839"/>
      <c r="D29" s="839"/>
      <c r="E29" s="461">
        <v>3539249</v>
      </c>
      <c r="F29" s="841"/>
      <c r="G29" s="40"/>
    </row>
    <row r="30" spans="1:7" s="36" customFormat="1" ht="26.25" customHeight="1">
      <c r="A30" s="460" t="s">
        <v>680</v>
      </c>
      <c r="B30" s="459" t="s">
        <v>698</v>
      </c>
      <c r="C30" s="459" t="s">
        <v>211</v>
      </c>
      <c r="D30" s="459" t="s">
        <v>105</v>
      </c>
      <c r="E30" s="461">
        <v>18687</v>
      </c>
      <c r="F30" s="472"/>
      <c r="G30" s="40"/>
    </row>
    <row r="31" spans="1:7" s="36" customFormat="1" ht="26.25" customHeight="1">
      <c r="A31" s="903" t="s">
        <v>202</v>
      </c>
      <c r="B31" s="904"/>
      <c r="C31" s="904"/>
      <c r="D31" s="905"/>
      <c r="E31" s="906">
        <f>SUM(E27:E30)</f>
        <v>10130827</v>
      </c>
      <c r="F31" s="907"/>
      <c r="G31" s="40"/>
    </row>
    <row r="32" spans="1:7" s="36" customFormat="1" ht="26.25" customHeight="1">
      <c r="A32" s="460" t="s">
        <v>214</v>
      </c>
      <c r="B32" s="463" t="s">
        <v>694</v>
      </c>
      <c r="C32" s="463" t="s">
        <v>211</v>
      </c>
      <c r="D32" s="468" t="s">
        <v>434</v>
      </c>
      <c r="E32" s="461">
        <v>905910</v>
      </c>
      <c r="F32" s="469"/>
    </row>
    <row r="33" spans="1:6" s="36" customFormat="1" ht="26.25" customHeight="1">
      <c r="A33" s="460" t="s">
        <v>680</v>
      </c>
      <c r="B33" s="463" t="s">
        <v>694</v>
      </c>
      <c r="C33" s="463" t="s">
        <v>211</v>
      </c>
      <c r="D33" s="468" t="s">
        <v>434</v>
      </c>
      <c r="E33" s="461">
        <v>4627</v>
      </c>
      <c r="F33" s="474"/>
    </row>
    <row r="34" spans="1:6" s="36" customFormat="1" ht="26.25" customHeight="1">
      <c r="A34" s="903" t="s">
        <v>202</v>
      </c>
      <c r="B34" s="904"/>
      <c r="C34" s="904"/>
      <c r="D34" s="905"/>
      <c r="E34" s="906">
        <f>SUM(E32:E33)</f>
        <v>910537</v>
      </c>
      <c r="F34" s="907"/>
    </row>
    <row r="35" spans="1:6" s="36" customFormat="1" ht="26.25" customHeight="1">
      <c r="A35" s="460" t="s">
        <v>98</v>
      </c>
      <c r="B35" s="838" t="s">
        <v>694</v>
      </c>
      <c r="C35" s="838" t="s">
        <v>209</v>
      </c>
      <c r="D35" s="838" t="s">
        <v>448</v>
      </c>
      <c r="E35" s="455">
        <v>1787814</v>
      </c>
      <c r="F35" s="840"/>
    </row>
    <row r="36" spans="1:6" s="36" customFormat="1" ht="26.25" customHeight="1">
      <c r="A36" s="460" t="s">
        <v>214</v>
      </c>
      <c r="B36" s="839"/>
      <c r="C36" s="839"/>
      <c r="D36" s="839"/>
      <c r="E36" s="455">
        <v>4171566</v>
      </c>
      <c r="F36" s="841"/>
    </row>
    <row r="37" spans="1:6" s="36" customFormat="1" ht="26.25" customHeight="1">
      <c r="A37" s="460" t="s">
        <v>680</v>
      </c>
      <c r="B37" s="459" t="s">
        <v>694</v>
      </c>
      <c r="C37" s="459" t="s">
        <v>209</v>
      </c>
      <c r="D37" s="459" t="s">
        <v>448</v>
      </c>
      <c r="E37" s="455">
        <v>6426</v>
      </c>
      <c r="F37" s="472"/>
    </row>
    <row r="38" spans="1:6" s="36" customFormat="1" ht="26.25" customHeight="1">
      <c r="A38" s="903" t="s">
        <v>202</v>
      </c>
      <c r="B38" s="904"/>
      <c r="C38" s="904"/>
      <c r="D38" s="905"/>
      <c r="E38" s="906">
        <f>SUM(E35:E37)</f>
        <v>5965806</v>
      </c>
      <c r="F38" s="907"/>
    </row>
    <row r="39" spans="1:6" s="36" customFormat="1" ht="26.25" customHeight="1">
      <c r="A39" s="460" t="s">
        <v>98</v>
      </c>
      <c r="B39" s="838" t="s">
        <v>694</v>
      </c>
      <c r="C39" s="838" t="s">
        <v>209</v>
      </c>
      <c r="D39" s="848" t="s">
        <v>452</v>
      </c>
      <c r="E39" s="455">
        <v>842772</v>
      </c>
      <c r="F39" s="840"/>
    </row>
    <row r="40" spans="1:6" s="36" customFormat="1" ht="26.25" customHeight="1">
      <c r="A40" s="460" t="s">
        <v>214</v>
      </c>
      <c r="B40" s="839"/>
      <c r="C40" s="839"/>
      <c r="D40" s="839"/>
      <c r="E40" s="455">
        <v>1966468</v>
      </c>
      <c r="F40" s="841"/>
    </row>
    <row r="41" spans="1:6" s="36" customFormat="1" ht="26.25" customHeight="1">
      <c r="A41" s="460" t="s">
        <v>680</v>
      </c>
      <c r="B41" s="459" t="s">
        <v>694</v>
      </c>
      <c r="C41" s="459" t="s">
        <v>209</v>
      </c>
      <c r="D41" s="467" t="s">
        <v>452</v>
      </c>
      <c r="E41" s="455">
        <v>6276</v>
      </c>
      <c r="F41" s="472"/>
    </row>
    <row r="42" spans="1:6" s="36" customFormat="1" ht="26.25" customHeight="1">
      <c r="A42" s="903" t="s">
        <v>202</v>
      </c>
      <c r="B42" s="904"/>
      <c r="C42" s="904"/>
      <c r="D42" s="905"/>
      <c r="E42" s="906">
        <f>SUM(E39:E41)</f>
        <v>2815516</v>
      </c>
      <c r="F42" s="907"/>
    </row>
    <row r="43" spans="1:6" s="36" customFormat="1" ht="26.25" customHeight="1">
      <c r="A43" s="460" t="s">
        <v>214</v>
      </c>
      <c r="B43" s="838" t="s">
        <v>694</v>
      </c>
      <c r="C43" s="838" t="s">
        <v>442</v>
      </c>
      <c r="D43" s="838" t="s">
        <v>474</v>
      </c>
      <c r="E43" s="461">
        <v>1303252</v>
      </c>
      <c r="F43" s="840"/>
    </row>
    <row r="44" spans="1:6" s="36" customFormat="1" ht="26.25" customHeight="1">
      <c r="A44" s="460" t="s">
        <v>221</v>
      </c>
      <c r="B44" s="839"/>
      <c r="C44" s="839"/>
      <c r="D44" s="839"/>
      <c r="E44" s="461">
        <v>1303253</v>
      </c>
      <c r="F44" s="841"/>
    </row>
    <row r="45" spans="1:6" s="36" customFormat="1" ht="26.25" customHeight="1">
      <c r="A45" s="460" t="s">
        <v>214</v>
      </c>
      <c r="B45" s="463" t="s">
        <v>694</v>
      </c>
      <c r="C45" s="463" t="s">
        <v>442</v>
      </c>
      <c r="D45" s="468" t="s">
        <v>476</v>
      </c>
      <c r="E45" s="461">
        <v>8298830</v>
      </c>
      <c r="F45" s="469"/>
    </row>
    <row r="46" spans="1:6" s="36" customFormat="1" ht="26.25" customHeight="1">
      <c r="A46" s="460" t="s">
        <v>680</v>
      </c>
      <c r="B46" s="463" t="s">
        <v>699</v>
      </c>
      <c r="C46" s="463" t="s">
        <v>442</v>
      </c>
      <c r="D46" s="468" t="s">
        <v>476</v>
      </c>
      <c r="E46" s="461">
        <v>7055</v>
      </c>
      <c r="F46" s="474"/>
    </row>
    <row r="47" spans="1:6" s="36" customFormat="1" ht="26.25" customHeight="1">
      <c r="A47" s="903" t="s">
        <v>202</v>
      </c>
      <c r="B47" s="904"/>
      <c r="C47" s="904"/>
      <c r="D47" s="905"/>
      <c r="E47" s="906">
        <f>SUM(E43:E46)</f>
        <v>10912390</v>
      </c>
      <c r="F47" s="907"/>
    </row>
    <row r="48" spans="1:6" s="36" customFormat="1" ht="26.25" customHeight="1">
      <c r="A48" s="460" t="s">
        <v>680</v>
      </c>
      <c r="B48" s="463" t="s">
        <v>694</v>
      </c>
      <c r="C48" s="463" t="s">
        <v>442</v>
      </c>
      <c r="D48" s="468" t="s">
        <v>443</v>
      </c>
      <c r="E48" s="461">
        <v>1897</v>
      </c>
      <c r="F48" s="474"/>
    </row>
    <row r="49" spans="1:8" s="36" customFormat="1" ht="26.25" customHeight="1">
      <c r="A49" s="903" t="s">
        <v>202</v>
      </c>
      <c r="B49" s="904"/>
      <c r="C49" s="904"/>
      <c r="D49" s="905"/>
      <c r="E49" s="906">
        <f>SUM(E48)</f>
        <v>1897</v>
      </c>
      <c r="F49" s="907"/>
    </row>
    <row r="50" spans="1:8" s="36" customFormat="1" ht="26.25" customHeight="1">
      <c r="A50" s="460" t="s">
        <v>214</v>
      </c>
      <c r="B50" s="463" t="s">
        <v>706</v>
      </c>
      <c r="C50" s="463" t="s">
        <v>209</v>
      </c>
      <c r="D50" s="468" t="s">
        <v>469</v>
      </c>
      <c r="E50" s="455">
        <v>3492690</v>
      </c>
      <c r="F50" s="469"/>
    </row>
    <row r="51" spans="1:8" s="36" customFormat="1" ht="26.25" customHeight="1">
      <c r="A51" s="460" t="s">
        <v>680</v>
      </c>
      <c r="B51" s="463" t="s">
        <v>694</v>
      </c>
      <c r="C51" s="463" t="s">
        <v>209</v>
      </c>
      <c r="D51" s="468" t="s">
        <v>191</v>
      </c>
      <c r="E51" s="455">
        <v>11951</v>
      </c>
      <c r="F51" s="474"/>
    </row>
    <row r="52" spans="1:8" s="36" customFormat="1" ht="26.25" customHeight="1">
      <c r="A52" s="903" t="s">
        <v>202</v>
      </c>
      <c r="B52" s="904"/>
      <c r="C52" s="904"/>
      <c r="D52" s="905"/>
      <c r="E52" s="906">
        <f>SUM(E50:E51)</f>
        <v>3504641</v>
      </c>
      <c r="F52" s="907"/>
    </row>
    <row r="53" spans="1:8" s="36" customFormat="1" ht="26.25" customHeight="1">
      <c r="A53" s="460" t="s">
        <v>214</v>
      </c>
      <c r="B53" s="463" t="s">
        <v>694</v>
      </c>
      <c r="C53" s="463" t="s">
        <v>211</v>
      </c>
      <c r="D53" s="468" t="s">
        <v>460</v>
      </c>
      <c r="E53" s="471">
        <v>75000</v>
      </c>
      <c r="F53" s="469"/>
    </row>
    <row r="54" spans="1:8" s="36" customFormat="1" ht="26.25" customHeight="1">
      <c r="A54" s="466" t="s">
        <v>680</v>
      </c>
      <c r="B54" s="468" t="s">
        <v>694</v>
      </c>
      <c r="C54" s="468" t="s">
        <v>211</v>
      </c>
      <c r="D54" s="468" t="s">
        <v>460</v>
      </c>
      <c r="E54" s="471">
        <v>611</v>
      </c>
      <c r="F54" s="475"/>
    </row>
    <row r="55" spans="1:8" s="36" customFormat="1" ht="26.25" customHeight="1">
      <c r="A55" s="903" t="s">
        <v>202</v>
      </c>
      <c r="B55" s="904"/>
      <c r="C55" s="904"/>
      <c r="D55" s="905"/>
      <c r="E55" s="864">
        <f>SUM(E53:E54)</f>
        <v>75611</v>
      </c>
      <c r="F55" s="866"/>
    </row>
    <row r="56" spans="1:8" s="36" customFormat="1" ht="26.25" customHeight="1">
      <c r="A56" s="35" t="s">
        <v>680</v>
      </c>
      <c r="B56" s="108" t="s">
        <v>681</v>
      </c>
      <c r="C56" s="108" t="s">
        <v>209</v>
      </c>
      <c r="D56" s="42" t="s">
        <v>373</v>
      </c>
      <c r="E56" s="458">
        <v>393</v>
      </c>
      <c r="F56" s="476" t="s">
        <v>684</v>
      </c>
      <c r="G56" s="40"/>
      <c r="H56" s="41"/>
    </row>
    <row r="57" spans="1:8" s="36" customFormat="1" ht="26.25" customHeight="1">
      <c r="A57" s="35" t="s">
        <v>680</v>
      </c>
      <c r="B57" s="454" t="s">
        <v>707</v>
      </c>
      <c r="C57" s="108" t="s">
        <v>209</v>
      </c>
      <c r="D57" s="42" t="s">
        <v>373</v>
      </c>
      <c r="E57" s="455">
        <v>680</v>
      </c>
      <c r="F57" s="474"/>
      <c r="G57" s="40"/>
      <c r="H57" s="41"/>
    </row>
    <row r="58" spans="1:8" s="36" customFormat="1" ht="26.25" customHeight="1">
      <c r="A58" s="903" t="s">
        <v>202</v>
      </c>
      <c r="B58" s="904"/>
      <c r="C58" s="904"/>
      <c r="D58" s="905"/>
      <c r="E58" s="906">
        <f>SUM(E56:E57)</f>
        <v>1073</v>
      </c>
      <c r="F58" s="907"/>
      <c r="G58" s="40"/>
      <c r="H58" s="41"/>
    </row>
    <row r="59" spans="1:8" s="36" customFormat="1" ht="26.25" customHeight="1">
      <c r="A59" s="460" t="s">
        <v>214</v>
      </c>
      <c r="B59" s="838" t="s">
        <v>694</v>
      </c>
      <c r="C59" s="838" t="s">
        <v>211</v>
      </c>
      <c r="D59" s="838" t="s">
        <v>456</v>
      </c>
      <c r="E59" s="471">
        <v>92117</v>
      </c>
      <c r="F59" s="840"/>
      <c r="G59" s="40"/>
      <c r="H59" s="41"/>
    </row>
    <row r="60" spans="1:8" s="36" customFormat="1" ht="26.25" customHeight="1">
      <c r="A60" s="460" t="s">
        <v>221</v>
      </c>
      <c r="B60" s="839"/>
      <c r="C60" s="839"/>
      <c r="D60" s="839"/>
      <c r="E60" s="471">
        <v>92118</v>
      </c>
      <c r="F60" s="841"/>
      <c r="G60" s="40"/>
      <c r="H60" s="41"/>
    </row>
    <row r="61" spans="1:8" s="36" customFormat="1" ht="26.25" customHeight="1">
      <c r="A61" s="460" t="s">
        <v>680</v>
      </c>
      <c r="B61" s="459" t="s">
        <v>694</v>
      </c>
      <c r="C61" s="459" t="s">
        <v>211</v>
      </c>
      <c r="D61" s="459" t="s">
        <v>456</v>
      </c>
      <c r="E61" s="471">
        <v>4175</v>
      </c>
      <c r="F61" s="472"/>
      <c r="G61" s="40"/>
      <c r="H61" s="41"/>
    </row>
    <row r="62" spans="1:8" s="36" customFormat="1" ht="26.25" customHeight="1">
      <c r="A62" s="903" t="s">
        <v>202</v>
      </c>
      <c r="B62" s="904"/>
      <c r="C62" s="904"/>
      <c r="D62" s="905"/>
      <c r="E62" s="906">
        <f>SUM(E59:E61)</f>
        <v>188410</v>
      </c>
      <c r="F62" s="907"/>
    </row>
    <row r="63" spans="1:8" s="36" customFormat="1" ht="26.25" customHeight="1">
      <c r="A63" s="460" t="s">
        <v>214</v>
      </c>
      <c r="B63" s="463" t="s">
        <v>699</v>
      </c>
      <c r="C63" s="463" t="s">
        <v>211</v>
      </c>
      <c r="D63" s="468" t="s">
        <v>463</v>
      </c>
      <c r="E63" s="455">
        <v>282770</v>
      </c>
      <c r="F63" s="469"/>
    </row>
    <row r="64" spans="1:8" s="36" customFormat="1" ht="26.25" customHeight="1">
      <c r="A64" s="460" t="s">
        <v>680</v>
      </c>
      <c r="B64" s="463" t="s">
        <v>694</v>
      </c>
      <c r="C64" s="463" t="s">
        <v>211</v>
      </c>
      <c r="D64" s="468" t="s">
        <v>463</v>
      </c>
      <c r="E64" s="455">
        <v>1590</v>
      </c>
      <c r="F64" s="474"/>
    </row>
    <row r="65" spans="1:6" s="36" customFormat="1" ht="26.25" customHeight="1">
      <c r="A65" s="903" t="s">
        <v>202</v>
      </c>
      <c r="B65" s="904"/>
      <c r="C65" s="904"/>
      <c r="D65" s="905"/>
      <c r="E65" s="906">
        <f>SUM(E63:E64)</f>
        <v>284360</v>
      </c>
      <c r="F65" s="907"/>
    </row>
    <row r="66" spans="1:6" s="36" customFormat="1" ht="26.25" customHeight="1">
      <c r="A66" s="460" t="s">
        <v>214</v>
      </c>
      <c r="B66" s="838" t="s">
        <v>695</v>
      </c>
      <c r="C66" s="838" t="s">
        <v>211</v>
      </c>
      <c r="D66" s="838" t="s">
        <v>106</v>
      </c>
      <c r="E66" s="133">
        <v>263100</v>
      </c>
      <c r="F66" s="840"/>
    </row>
    <row r="67" spans="1:6" s="36" customFormat="1" ht="26.25" customHeight="1">
      <c r="A67" s="460" t="s">
        <v>221</v>
      </c>
      <c r="B67" s="839"/>
      <c r="C67" s="839"/>
      <c r="D67" s="839"/>
      <c r="E67" s="133">
        <v>213100</v>
      </c>
      <c r="F67" s="841"/>
    </row>
    <row r="68" spans="1:6" s="36" customFormat="1" ht="26.25" customHeight="1">
      <c r="A68" s="460" t="s">
        <v>696</v>
      </c>
      <c r="B68" s="459" t="s">
        <v>694</v>
      </c>
      <c r="C68" s="459" t="s">
        <v>211</v>
      </c>
      <c r="D68" s="459" t="s">
        <v>106</v>
      </c>
      <c r="E68" s="455">
        <v>798</v>
      </c>
      <c r="F68" s="472"/>
    </row>
    <row r="69" spans="1:6" s="36" customFormat="1" ht="26.25" customHeight="1">
      <c r="A69" s="903" t="s">
        <v>202</v>
      </c>
      <c r="B69" s="904"/>
      <c r="C69" s="904"/>
      <c r="D69" s="905"/>
      <c r="E69" s="906">
        <f>SUM(E66:E68)</f>
        <v>476998</v>
      </c>
      <c r="F69" s="907"/>
    </row>
    <row r="70" spans="1:6" s="36" customFormat="1" ht="26.25" customHeight="1">
      <c r="A70" s="460" t="s">
        <v>680</v>
      </c>
      <c r="B70" s="463" t="s">
        <v>694</v>
      </c>
      <c r="C70" s="463" t="s">
        <v>209</v>
      </c>
      <c r="D70" s="464" t="s">
        <v>107</v>
      </c>
      <c r="E70" s="455">
        <v>6683</v>
      </c>
      <c r="F70" s="474"/>
    </row>
    <row r="71" spans="1:6" s="36" customFormat="1" ht="26.25" customHeight="1">
      <c r="A71" s="903" t="s">
        <v>202</v>
      </c>
      <c r="B71" s="904"/>
      <c r="C71" s="904"/>
      <c r="D71" s="905"/>
      <c r="E71" s="906">
        <f>SUM(E70:E70)</f>
        <v>6683</v>
      </c>
      <c r="F71" s="907"/>
    </row>
    <row r="72" spans="1:6" s="36" customFormat="1" ht="26.25" customHeight="1">
      <c r="A72" s="460" t="s">
        <v>680</v>
      </c>
      <c r="B72" s="463" t="s">
        <v>694</v>
      </c>
      <c r="C72" s="463" t="s">
        <v>209</v>
      </c>
      <c r="D72" s="464" t="s">
        <v>472</v>
      </c>
      <c r="E72" s="458">
        <v>374</v>
      </c>
      <c r="F72" s="476"/>
    </row>
    <row r="73" spans="1:6" s="36" customFormat="1" ht="26.25" customHeight="1">
      <c r="A73" s="903" t="s">
        <v>202</v>
      </c>
      <c r="B73" s="904"/>
      <c r="C73" s="904"/>
      <c r="D73" s="905"/>
      <c r="E73" s="906">
        <f>E72</f>
        <v>374</v>
      </c>
      <c r="F73" s="907"/>
    </row>
    <row r="74" spans="1:6" s="36" customFormat="1" ht="26.25" customHeight="1">
      <c r="A74" s="460" t="s">
        <v>697</v>
      </c>
      <c r="B74" s="463" t="s">
        <v>695</v>
      </c>
      <c r="C74" s="463" t="s">
        <v>211</v>
      </c>
      <c r="D74" s="468" t="s">
        <v>325</v>
      </c>
      <c r="E74" s="477">
        <v>2412</v>
      </c>
      <c r="F74" s="474"/>
    </row>
    <row r="75" spans="1:6" s="36" customFormat="1" ht="26.25" customHeight="1">
      <c r="A75" s="903" t="s">
        <v>202</v>
      </c>
      <c r="B75" s="904"/>
      <c r="C75" s="904"/>
      <c r="D75" s="905"/>
      <c r="E75" s="906">
        <f>SUM(E74:E74)</f>
        <v>2412</v>
      </c>
      <c r="F75" s="907"/>
    </row>
    <row r="76" spans="1:6" s="36" customFormat="1" ht="26.25" customHeight="1">
      <c r="A76" s="460" t="s">
        <v>680</v>
      </c>
      <c r="B76" s="463" t="s">
        <v>694</v>
      </c>
      <c r="C76" s="463" t="s">
        <v>211</v>
      </c>
      <c r="D76" s="468" t="s">
        <v>297</v>
      </c>
      <c r="E76" s="455">
        <v>2211</v>
      </c>
      <c r="F76" s="474"/>
    </row>
    <row r="77" spans="1:6" ht="26.25" customHeight="1">
      <c r="A77" s="903" t="s">
        <v>202</v>
      </c>
      <c r="B77" s="904"/>
      <c r="C77" s="904"/>
      <c r="D77" s="905"/>
      <c r="E77" s="906">
        <f>SUM(E76:E76)</f>
        <v>2211</v>
      </c>
      <c r="F77" s="907"/>
    </row>
    <row r="78" spans="1:6" ht="26.25" customHeight="1">
      <c r="A78" s="460" t="s">
        <v>680</v>
      </c>
      <c r="B78" s="463" t="s">
        <v>694</v>
      </c>
      <c r="C78" s="463" t="s">
        <v>211</v>
      </c>
      <c r="D78" s="468" t="s">
        <v>428</v>
      </c>
      <c r="E78" s="455">
        <v>1678</v>
      </c>
      <c r="F78" s="474"/>
    </row>
    <row r="79" spans="1:6" ht="26.25" customHeight="1">
      <c r="A79" s="903" t="s">
        <v>202</v>
      </c>
      <c r="B79" s="904"/>
      <c r="C79" s="904"/>
      <c r="D79" s="905"/>
      <c r="E79" s="906">
        <f>SUM(E78:E78)</f>
        <v>1678</v>
      </c>
      <c r="F79" s="907"/>
    </row>
    <row r="80" spans="1:6" ht="26.25" customHeight="1">
      <c r="A80" s="460" t="s">
        <v>680</v>
      </c>
      <c r="B80" s="463" t="s">
        <v>685</v>
      </c>
      <c r="C80" s="463" t="s">
        <v>211</v>
      </c>
      <c r="D80" s="464" t="s">
        <v>686</v>
      </c>
      <c r="E80" s="458">
        <v>104</v>
      </c>
      <c r="F80" s="476"/>
    </row>
    <row r="81" spans="1:6" ht="26.25" customHeight="1">
      <c r="A81" s="903" t="s">
        <v>202</v>
      </c>
      <c r="B81" s="904"/>
      <c r="C81" s="904"/>
      <c r="D81" s="905"/>
      <c r="E81" s="906">
        <f>E80</f>
        <v>104</v>
      </c>
      <c r="F81" s="907"/>
    </row>
    <row r="82" spans="1:6" ht="26.25" customHeight="1">
      <c r="A82" s="460" t="s">
        <v>680</v>
      </c>
      <c r="B82" s="463" t="s">
        <v>687</v>
      </c>
      <c r="C82" s="463" t="s">
        <v>211</v>
      </c>
      <c r="D82" s="464" t="s">
        <v>688</v>
      </c>
      <c r="E82" s="458">
        <v>422</v>
      </c>
      <c r="F82" s="476"/>
    </row>
    <row r="83" spans="1:6" ht="26.25" customHeight="1">
      <c r="A83" s="903" t="s">
        <v>202</v>
      </c>
      <c r="B83" s="904"/>
      <c r="C83" s="904"/>
      <c r="D83" s="905"/>
      <c r="E83" s="906">
        <f>E82</f>
        <v>422</v>
      </c>
      <c r="F83" s="907"/>
    </row>
    <row r="84" spans="1:6" ht="26.25" customHeight="1">
      <c r="A84" s="460" t="s">
        <v>680</v>
      </c>
      <c r="B84" s="463" t="s">
        <v>687</v>
      </c>
      <c r="C84" s="463" t="s">
        <v>211</v>
      </c>
      <c r="D84" s="464" t="s">
        <v>689</v>
      </c>
      <c r="E84" s="458">
        <v>239</v>
      </c>
      <c r="F84" s="476"/>
    </row>
    <row r="85" spans="1:6" ht="26.25" customHeight="1">
      <c r="A85" s="903" t="s">
        <v>202</v>
      </c>
      <c r="B85" s="904"/>
      <c r="C85" s="904"/>
      <c r="D85" s="905"/>
      <c r="E85" s="906">
        <f>E84</f>
        <v>239</v>
      </c>
      <c r="F85" s="907"/>
    </row>
    <row r="86" spans="1:6" ht="26.25" customHeight="1">
      <c r="A86" s="460" t="s">
        <v>690</v>
      </c>
      <c r="B86" s="463" t="s">
        <v>691</v>
      </c>
      <c r="C86" s="463" t="s">
        <v>211</v>
      </c>
      <c r="D86" s="464" t="s">
        <v>692</v>
      </c>
      <c r="E86" s="134">
        <v>200</v>
      </c>
      <c r="F86" s="465"/>
    </row>
    <row r="87" spans="1:6" ht="26.25" customHeight="1">
      <c r="A87" s="460" t="s">
        <v>680</v>
      </c>
      <c r="B87" s="463" t="s">
        <v>693</v>
      </c>
      <c r="C87" s="463" t="s">
        <v>211</v>
      </c>
      <c r="D87" s="464" t="s">
        <v>692</v>
      </c>
      <c r="E87" s="458">
        <v>776</v>
      </c>
      <c r="F87" s="476"/>
    </row>
    <row r="88" spans="1:6" ht="26.25" customHeight="1" thickBot="1">
      <c r="A88" s="903" t="s">
        <v>202</v>
      </c>
      <c r="B88" s="904"/>
      <c r="C88" s="904"/>
      <c r="D88" s="905"/>
      <c r="E88" s="906">
        <f>E86+E87</f>
        <v>976</v>
      </c>
      <c r="F88" s="907"/>
    </row>
    <row r="89" spans="1:6" ht="26.45" customHeight="1" thickBot="1">
      <c r="A89" s="908" t="s">
        <v>256</v>
      </c>
      <c r="B89" s="909"/>
      <c r="C89" s="909"/>
      <c r="D89" s="910"/>
      <c r="E89" s="911">
        <f>E8+E11+E24+E26+E31+E34+E38+E42+E47+E49+E52+E55+E58+E62+E65+E69+E71+E73+E75+E77+E79+E81+E83+E85+E88</f>
        <v>78828205</v>
      </c>
      <c r="F89" s="912"/>
    </row>
    <row r="100" spans="1:6" s="9" customFormat="1" ht="26.25" customHeight="1">
      <c r="E100" s="8"/>
      <c r="F100" s="8"/>
    </row>
    <row r="101" spans="1:6" s="9" customFormat="1" ht="26.25" customHeight="1">
      <c r="E101" s="8"/>
      <c r="F101" s="8"/>
    </row>
    <row r="102" spans="1:6" ht="24" customHeight="1"/>
    <row r="103" spans="1:6" ht="24" customHeight="1"/>
    <row r="104" spans="1:6" ht="24" customHeight="1">
      <c r="A104" s="12"/>
      <c r="B104" s="12"/>
      <c r="C104" s="12"/>
      <c r="D104" s="12"/>
      <c r="E104" s="34"/>
      <c r="F104" s="33"/>
    </row>
    <row r="105" spans="1:6" ht="24" customHeight="1">
      <c r="A105" s="12"/>
      <c r="B105" s="12"/>
      <c r="C105" s="12"/>
      <c r="D105" s="12"/>
      <c r="E105" s="34"/>
      <c r="F105" s="33"/>
    </row>
    <row r="106" spans="1:6" ht="24" customHeight="1">
      <c r="A106" s="12"/>
      <c r="B106" s="12"/>
      <c r="C106" s="12"/>
      <c r="D106" s="12"/>
      <c r="E106" s="34"/>
      <c r="F106" s="33"/>
    </row>
    <row r="107" spans="1:6" ht="24" customHeight="1">
      <c r="A107" s="12"/>
      <c r="B107" s="12"/>
      <c r="C107" s="12"/>
      <c r="D107" s="12"/>
      <c r="E107" s="34"/>
      <c r="F107" s="33"/>
    </row>
    <row r="108" spans="1:6" ht="24" customHeight="1">
      <c r="A108" s="12"/>
      <c r="B108" s="12"/>
      <c r="C108" s="12"/>
      <c r="D108" s="12"/>
      <c r="E108" s="34"/>
      <c r="F108" s="33"/>
    </row>
    <row r="109" spans="1:6" ht="24" customHeight="1">
      <c r="A109" s="12"/>
      <c r="B109" s="12"/>
      <c r="C109" s="12"/>
      <c r="D109" s="12"/>
      <c r="E109" s="34"/>
      <c r="F109" s="33"/>
    </row>
    <row r="110" spans="1:6" ht="24" customHeight="1">
      <c r="A110" s="12"/>
      <c r="B110" s="12"/>
      <c r="C110" s="12"/>
      <c r="D110" s="12"/>
      <c r="E110" s="34"/>
      <c r="F110" s="33"/>
    </row>
    <row r="111" spans="1:6" ht="24" customHeight="1">
      <c r="A111" s="12"/>
      <c r="B111" s="12"/>
      <c r="C111" s="12"/>
      <c r="D111" s="12"/>
      <c r="E111" s="34"/>
      <c r="F111" s="33"/>
    </row>
    <row r="112" spans="1:6" ht="24" customHeight="1">
      <c r="A112" s="12"/>
      <c r="B112" s="12"/>
      <c r="C112" s="12"/>
      <c r="D112" s="12"/>
      <c r="E112" s="34"/>
      <c r="F112" s="33"/>
    </row>
    <row r="113" spans="1:6" ht="24" customHeight="1">
      <c r="A113" s="12"/>
      <c r="B113" s="12"/>
      <c r="C113" s="12"/>
      <c r="D113" s="12"/>
      <c r="E113" s="34"/>
      <c r="F113" s="33"/>
    </row>
    <row r="114" spans="1:6" ht="24" customHeight="1">
      <c r="A114" s="12"/>
      <c r="B114" s="12"/>
      <c r="C114" s="12"/>
      <c r="D114" s="12"/>
      <c r="E114" s="34"/>
      <c r="F114" s="33"/>
    </row>
    <row r="115" spans="1:6" ht="24" customHeight="1">
      <c r="A115" s="12"/>
      <c r="B115" s="12"/>
      <c r="C115" s="12"/>
      <c r="D115" s="12"/>
      <c r="E115" s="34"/>
      <c r="F115" s="33"/>
    </row>
    <row r="116" spans="1:6" ht="24" customHeight="1">
      <c r="A116" s="12"/>
      <c r="B116" s="12"/>
      <c r="C116" s="12"/>
      <c r="D116" s="12"/>
      <c r="E116" s="34"/>
      <c r="F116" s="33"/>
    </row>
    <row r="117" spans="1:6" ht="24" customHeight="1">
      <c r="A117" s="12"/>
      <c r="B117" s="12"/>
      <c r="C117" s="12"/>
      <c r="D117" s="12"/>
      <c r="E117" s="34"/>
      <c r="F117" s="33"/>
    </row>
    <row r="118" spans="1:6" ht="24" customHeight="1">
      <c r="A118" s="12"/>
      <c r="B118" s="12"/>
      <c r="C118" s="12"/>
      <c r="D118" s="12"/>
      <c r="E118" s="34"/>
      <c r="F118" s="33"/>
    </row>
    <row r="119" spans="1:6" ht="24" customHeight="1">
      <c r="A119" s="12"/>
      <c r="B119" s="12"/>
      <c r="C119" s="12"/>
      <c r="D119" s="12"/>
      <c r="E119" s="34"/>
      <c r="F119" s="33"/>
    </row>
    <row r="120" spans="1:6" ht="24" customHeight="1">
      <c r="A120" s="12"/>
      <c r="B120" s="12"/>
      <c r="C120" s="12"/>
      <c r="D120" s="12"/>
      <c r="E120" s="34"/>
      <c r="F120" s="33"/>
    </row>
    <row r="121" spans="1:6" ht="24" customHeight="1">
      <c r="A121" s="12"/>
      <c r="B121" s="12"/>
      <c r="C121" s="12"/>
      <c r="D121" s="12"/>
      <c r="E121" s="34"/>
      <c r="F121" s="33"/>
    </row>
    <row r="122" spans="1:6" ht="24" customHeight="1">
      <c r="A122" s="12"/>
      <c r="B122" s="12"/>
      <c r="C122" s="12"/>
      <c r="D122" s="12"/>
      <c r="E122" s="34"/>
      <c r="F122" s="33"/>
    </row>
    <row r="123" spans="1:6" ht="24" customHeight="1">
      <c r="A123" s="12"/>
      <c r="B123" s="12"/>
      <c r="C123" s="12"/>
      <c r="D123" s="12"/>
      <c r="E123" s="34"/>
      <c r="F123" s="33"/>
    </row>
    <row r="124" spans="1:6" ht="24" customHeight="1">
      <c r="A124" s="12"/>
      <c r="B124" s="12"/>
      <c r="C124" s="12"/>
      <c r="D124" s="12"/>
      <c r="E124" s="34"/>
      <c r="F124" s="33"/>
    </row>
    <row r="125" spans="1:6" ht="24" customHeight="1">
      <c r="A125" s="12"/>
      <c r="B125" s="12"/>
      <c r="C125" s="12"/>
      <c r="D125" s="12"/>
      <c r="E125" s="34"/>
      <c r="F125" s="33"/>
    </row>
    <row r="126" spans="1:6" ht="24" customHeight="1">
      <c r="A126" s="12"/>
      <c r="B126" s="12"/>
      <c r="C126" s="12"/>
      <c r="D126" s="12"/>
      <c r="E126" s="34"/>
      <c r="F126" s="33"/>
    </row>
    <row r="127" spans="1:6" ht="24" customHeight="1">
      <c r="A127" s="12"/>
      <c r="B127" s="12"/>
      <c r="C127" s="12"/>
      <c r="D127" s="12"/>
      <c r="E127" s="34"/>
      <c r="F127" s="33"/>
    </row>
    <row r="128" spans="1:6" ht="24" customHeight="1">
      <c r="A128" s="12"/>
      <c r="B128" s="12"/>
      <c r="C128" s="12"/>
      <c r="D128" s="12"/>
      <c r="E128" s="34"/>
      <c r="F128" s="33"/>
    </row>
    <row r="129" spans="1:6" ht="24" customHeight="1">
      <c r="A129" s="12"/>
      <c r="B129" s="12"/>
      <c r="C129" s="12"/>
      <c r="D129" s="12"/>
      <c r="E129" s="34"/>
      <c r="F129" s="33"/>
    </row>
    <row r="130" spans="1:6" ht="24" customHeight="1">
      <c r="A130" s="12"/>
      <c r="B130" s="12"/>
      <c r="C130" s="12"/>
      <c r="D130" s="12"/>
      <c r="E130" s="34"/>
      <c r="F130" s="33"/>
    </row>
    <row r="131" spans="1:6" ht="24" customHeight="1">
      <c r="A131" s="12"/>
      <c r="B131" s="12"/>
      <c r="C131" s="12"/>
      <c r="D131" s="12"/>
      <c r="E131" s="34"/>
      <c r="F131" s="33"/>
    </row>
    <row r="132" spans="1:6">
      <c r="A132" s="12"/>
      <c r="B132" s="12"/>
      <c r="C132" s="12"/>
      <c r="D132" s="12"/>
      <c r="E132" s="11"/>
      <c r="F132" s="10"/>
    </row>
  </sheetData>
  <sheetProtection password="CC3D" sheet="1" formatCells="0" formatColumns="0" formatRows="0" insertColumns="0" insertRows="0" insertHyperlinks="0" deleteColumns="0" deleteRows="0" sort="0" autoFilter="0" pivotTables="0"/>
  <autoFilter ref="A3:F120"/>
  <mergeCells count="105">
    <mergeCell ref="A11:D11"/>
    <mergeCell ref="E11:F11"/>
    <mergeCell ref="B9:B10"/>
    <mergeCell ref="C9:C10"/>
    <mergeCell ref="D9:D10"/>
    <mergeCell ref="F9:F10"/>
    <mergeCell ref="A8:D8"/>
    <mergeCell ref="E8:F8"/>
    <mergeCell ref="A1:F1"/>
    <mergeCell ref="B4:B6"/>
    <mergeCell ref="C4:C6"/>
    <mergeCell ref="D4:D6"/>
    <mergeCell ref="F4:F6"/>
    <mergeCell ref="D21:D22"/>
    <mergeCell ref="F21:F22"/>
    <mergeCell ref="B17:B18"/>
    <mergeCell ref="C17:C18"/>
    <mergeCell ref="D17:D18"/>
    <mergeCell ref="F17:F18"/>
    <mergeCell ref="A24:D24"/>
    <mergeCell ref="E24:F24"/>
    <mergeCell ref="B13:B14"/>
    <mergeCell ref="C13:C14"/>
    <mergeCell ref="D13:D14"/>
    <mergeCell ref="F13:F14"/>
    <mergeCell ref="B15:B16"/>
    <mergeCell ref="C15:C16"/>
    <mergeCell ref="D15:D16"/>
    <mergeCell ref="F15:F16"/>
    <mergeCell ref="B19:B20"/>
    <mergeCell ref="C19:C20"/>
    <mergeCell ref="D19:D20"/>
    <mergeCell ref="F19:F20"/>
    <mergeCell ref="B21:B22"/>
    <mergeCell ref="C21:C22"/>
    <mergeCell ref="A34:D34"/>
    <mergeCell ref="E34:F34"/>
    <mergeCell ref="B35:B36"/>
    <mergeCell ref="C35:C36"/>
    <mergeCell ref="D35:D36"/>
    <mergeCell ref="F35:F36"/>
    <mergeCell ref="A31:D31"/>
    <mergeCell ref="E31:F31"/>
    <mergeCell ref="A26:D26"/>
    <mergeCell ref="E26:F26"/>
    <mergeCell ref="B27:B29"/>
    <mergeCell ref="C27:C29"/>
    <mergeCell ref="D27:D29"/>
    <mergeCell ref="F27:F29"/>
    <mergeCell ref="B43:B44"/>
    <mergeCell ref="C43:C44"/>
    <mergeCell ref="D43:D44"/>
    <mergeCell ref="F43:F44"/>
    <mergeCell ref="A42:D42"/>
    <mergeCell ref="E42:F42"/>
    <mergeCell ref="A38:D38"/>
    <mergeCell ref="E38:F38"/>
    <mergeCell ref="B39:B40"/>
    <mergeCell ref="C39:C40"/>
    <mergeCell ref="D39:D40"/>
    <mergeCell ref="F39:F40"/>
    <mergeCell ref="A55:D55"/>
    <mergeCell ref="E55:F55"/>
    <mergeCell ref="A58:D58"/>
    <mergeCell ref="E58:F58"/>
    <mergeCell ref="B59:B60"/>
    <mergeCell ref="C59:C60"/>
    <mergeCell ref="D59:D60"/>
    <mergeCell ref="F59:F60"/>
    <mergeCell ref="A47:D47"/>
    <mergeCell ref="E47:F47"/>
    <mergeCell ref="A49:D49"/>
    <mergeCell ref="E49:F49"/>
    <mergeCell ref="A52:D52"/>
    <mergeCell ref="E52:F52"/>
    <mergeCell ref="A89:D89"/>
    <mergeCell ref="E89:F89"/>
    <mergeCell ref="A81:D81"/>
    <mergeCell ref="E81:F81"/>
    <mergeCell ref="A83:D83"/>
    <mergeCell ref="E83:F83"/>
    <mergeCell ref="A71:D71"/>
    <mergeCell ref="E71:F71"/>
    <mergeCell ref="A73:D73"/>
    <mergeCell ref="E73:F73"/>
    <mergeCell ref="A75:D75"/>
    <mergeCell ref="E75:F75"/>
    <mergeCell ref="A85:D85"/>
    <mergeCell ref="E85:F85"/>
    <mergeCell ref="A88:D88"/>
    <mergeCell ref="E88:F88"/>
    <mergeCell ref="A77:D77"/>
    <mergeCell ref="E77:F77"/>
    <mergeCell ref="A79:D79"/>
    <mergeCell ref="E79:F79"/>
    <mergeCell ref="A69:D69"/>
    <mergeCell ref="E69:F69"/>
    <mergeCell ref="A65:D65"/>
    <mergeCell ref="E65:F65"/>
    <mergeCell ref="B66:B67"/>
    <mergeCell ref="C66:C67"/>
    <mergeCell ref="D66:D67"/>
    <mergeCell ref="F66:F67"/>
    <mergeCell ref="A62:D62"/>
    <mergeCell ref="E62:F62"/>
  </mergeCells>
  <phoneticPr fontId="14" type="noConversion"/>
  <pageMargins left="0.39347222447395325" right="0.43291667103767395" top="0.8658333420753479" bottom="0" header="0.43291667103767395" footer="0"/>
  <pageSetup paperSize="9" scale="46" pageOrder="overThenDown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workbookViewId="0">
      <selection activeCell="I16" sqref="I16"/>
    </sheetView>
  </sheetViews>
  <sheetFormatPr defaultColWidth="9" defaultRowHeight="13.5"/>
  <cols>
    <col min="1" max="1" width="3.75" style="157" bestFit="1" customWidth="1"/>
    <col min="2" max="2" width="10" style="157" bestFit="1" customWidth="1"/>
    <col min="3" max="3" width="14.75" style="157" bestFit="1" customWidth="1"/>
    <col min="4" max="4" width="20.5" style="157" bestFit="1" customWidth="1"/>
    <col min="5" max="5" width="9" style="157" bestFit="1" customWidth="1"/>
    <col min="6" max="7" width="12.25" style="157" bestFit="1" customWidth="1"/>
    <col min="8" max="8" width="4.5" style="156" bestFit="1" customWidth="1"/>
    <col min="9" max="9" width="9.75" style="156" bestFit="1" customWidth="1"/>
    <col min="10" max="10" width="4.5" style="156" bestFit="1" customWidth="1"/>
    <col min="11" max="11" width="10.5" style="156" bestFit="1" customWidth="1"/>
    <col min="12" max="12" width="12.25" style="156" bestFit="1" customWidth="1"/>
    <col min="13" max="16384" width="9" style="2"/>
  </cols>
  <sheetData>
    <row r="1" spans="1:12" ht="26.25">
      <c r="A1" s="915" t="s">
        <v>271</v>
      </c>
      <c r="B1" s="915"/>
      <c r="C1" s="915"/>
      <c r="D1" s="915"/>
      <c r="E1" s="915"/>
      <c r="F1" s="915"/>
      <c r="G1" s="915"/>
      <c r="H1" s="915"/>
      <c r="I1" s="915"/>
      <c r="J1" s="915"/>
      <c r="K1" s="915"/>
      <c r="L1" s="915"/>
    </row>
    <row r="2" spans="1:12" ht="16.5">
      <c r="A2" s="916" t="s">
        <v>597</v>
      </c>
      <c r="B2" s="916"/>
      <c r="C2" s="916"/>
      <c r="D2" s="916"/>
      <c r="E2" s="916"/>
      <c r="F2" s="916"/>
      <c r="G2" s="916"/>
      <c r="H2" s="916"/>
      <c r="I2" s="916"/>
      <c r="J2" s="916"/>
      <c r="K2" s="916"/>
      <c r="L2" s="916"/>
    </row>
    <row r="3" spans="1:12">
      <c r="A3" s="403"/>
      <c r="B3" s="403"/>
      <c r="C3" s="403"/>
      <c r="D3" s="403"/>
      <c r="E3" s="403"/>
      <c r="F3" s="403"/>
      <c r="G3" s="403"/>
      <c r="H3" s="404"/>
      <c r="I3" s="404"/>
      <c r="J3" s="404"/>
      <c r="K3" s="404"/>
      <c r="L3" s="404"/>
    </row>
    <row r="4" spans="1:12">
      <c r="A4" s="917" t="s">
        <v>598</v>
      </c>
      <c r="B4" s="917"/>
      <c r="C4" s="917"/>
      <c r="D4" s="917"/>
      <c r="E4" s="917"/>
      <c r="F4" s="917"/>
      <c r="G4" s="917"/>
      <c r="H4" s="404"/>
      <c r="I4" s="404"/>
      <c r="J4" s="404"/>
      <c r="K4" s="404"/>
      <c r="L4" s="404"/>
    </row>
    <row r="5" spans="1:12">
      <c r="A5" s="405" t="s">
        <v>234</v>
      </c>
      <c r="B5" s="405" t="s">
        <v>235</v>
      </c>
      <c r="C5" s="405" t="s">
        <v>236</v>
      </c>
      <c r="D5" s="405" t="s">
        <v>55</v>
      </c>
      <c r="E5" s="405" t="s">
        <v>237</v>
      </c>
      <c r="F5" s="405" t="s">
        <v>238</v>
      </c>
      <c r="G5" s="405" t="s">
        <v>239</v>
      </c>
      <c r="H5" s="405" t="s">
        <v>240</v>
      </c>
      <c r="I5" s="405" t="s">
        <v>53</v>
      </c>
      <c r="J5" s="405" t="s">
        <v>58</v>
      </c>
      <c r="K5" s="405" t="s">
        <v>241</v>
      </c>
      <c r="L5" s="405" t="s">
        <v>242</v>
      </c>
    </row>
    <row r="6" spans="1:12">
      <c r="A6" s="417">
        <v>1</v>
      </c>
      <c r="B6" s="418">
        <v>44562</v>
      </c>
      <c r="C6" s="417" t="s">
        <v>391</v>
      </c>
      <c r="D6" s="417"/>
      <c r="E6" s="417"/>
      <c r="F6" s="417"/>
      <c r="G6" s="417"/>
      <c r="H6" s="417"/>
      <c r="I6" s="419">
        <v>1888942</v>
      </c>
      <c r="J6" s="417"/>
      <c r="K6" s="417" t="s">
        <v>385</v>
      </c>
      <c r="L6" s="417"/>
    </row>
    <row r="7" spans="1:12">
      <c r="A7" s="420"/>
      <c r="B7" s="421">
        <v>44564</v>
      </c>
      <c r="C7" s="417" t="s">
        <v>85</v>
      </c>
      <c r="D7" s="420"/>
      <c r="E7" s="420"/>
      <c r="F7" s="420"/>
      <c r="G7" s="420"/>
      <c r="H7" s="420"/>
      <c r="I7" s="422">
        <v>1500269</v>
      </c>
      <c r="J7" s="420"/>
      <c r="K7" s="420" t="s">
        <v>610</v>
      </c>
      <c r="L7" s="420"/>
    </row>
    <row r="8" spans="1:12">
      <c r="A8" s="420"/>
      <c r="B8" s="411">
        <v>44650</v>
      </c>
      <c r="C8" s="420" t="s">
        <v>612</v>
      </c>
      <c r="D8" s="420" t="s">
        <v>613</v>
      </c>
      <c r="E8" s="420" t="s">
        <v>614</v>
      </c>
      <c r="F8" s="420"/>
      <c r="G8" s="420"/>
      <c r="H8" s="420"/>
      <c r="I8" s="422">
        <v>4000000</v>
      </c>
      <c r="J8" s="420"/>
      <c r="K8" s="420" t="s">
        <v>610</v>
      </c>
      <c r="L8" s="420"/>
    </row>
    <row r="9" spans="1:12">
      <c r="A9" s="420"/>
      <c r="B9" s="411">
        <v>44669</v>
      </c>
      <c r="C9" s="420" t="s">
        <v>616</v>
      </c>
      <c r="D9" s="420" t="s">
        <v>617</v>
      </c>
      <c r="E9" s="420" t="s">
        <v>618</v>
      </c>
      <c r="F9" s="420"/>
      <c r="G9" s="420"/>
      <c r="H9" s="420"/>
      <c r="I9" s="422">
        <v>300000</v>
      </c>
      <c r="J9" s="420"/>
      <c r="K9" s="420" t="s">
        <v>610</v>
      </c>
      <c r="L9" s="420" t="s">
        <v>645</v>
      </c>
    </row>
    <row r="10" spans="1:12">
      <c r="A10" s="420"/>
      <c r="B10" s="411">
        <v>44707</v>
      </c>
      <c r="C10" s="420" t="s">
        <v>619</v>
      </c>
      <c r="D10" s="420" t="s">
        <v>620</v>
      </c>
      <c r="E10" s="420" t="s">
        <v>621</v>
      </c>
      <c r="F10" s="420"/>
      <c r="G10" s="420"/>
      <c r="H10" s="420"/>
      <c r="I10" s="422">
        <v>100000</v>
      </c>
      <c r="J10" s="420"/>
      <c r="K10" s="420" t="s">
        <v>610</v>
      </c>
      <c r="L10" s="420" t="s">
        <v>645</v>
      </c>
    </row>
    <row r="11" spans="1:12">
      <c r="A11" s="420"/>
      <c r="B11" s="411">
        <v>44721</v>
      </c>
      <c r="C11" s="420" t="s">
        <v>616</v>
      </c>
      <c r="D11" s="420" t="s">
        <v>625</v>
      </c>
      <c r="E11" s="420" t="s">
        <v>626</v>
      </c>
      <c r="F11" s="420"/>
      <c r="G11" s="420"/>
      <c r="H11" s="420"/>
      <c r="I11" s="422">
        <v>2000000</v>
      </c>
      <c r="J11" s="420"/>
      <c r="K11" s="420" t="s">
        <v>610</v>
      </c>
      <c r="L11" s="420" t="s">
        <v>646</v>
      </c>
    </row>
    <row r="12" spans="1:12">
      <c r="A12" s="420"/>
      <c r="B12" s="411">
        <v>44730</v>
      </c>
      <c r="C12" s="420" t="s">
        <v>390</v>
      </c>
      <c r="D12" s="420"/>
      <c r="E12" s="420"/>
      <c r="F12" s="420"/>
      <c r="G12" s="420"/>
      <c r="H12" s="420"/>
      <c r="I12" s="422">
        <v>628</v>
      </c>
      <c r="J12" s="420"/>
      <c r="K12" s="420" t="s">
        <v>385</v>
      </c>
      <c r="L12" s="420"/>
    </row>
    <row r="13" spans="1:12">
      <c r="A13" s="420"/>
      <c r="B13" s="411">
        <v>44730</v>
      </c>
      <c r="C13" s="420" t="s">
        <v>388</v>
      </c>
      <c r="D13" s="420"/>
      <c r="E13" s="420"/>
      <c r="F13" s="420"/>
      <c r="G13" s="420"/>
      <c r="H13" s="420"/>
      <c r="I13" s="422">
        <v>557</v>
      </c>
      <c r="J13" s="420"/>
      <c r="K13" s="420" t="s">
        <v>610</v>
      </c>
      <c r="L13" s="420"/>
    </row>
    <row r="14" spans="1:12">
      <c r="A14" s="420"/>
      <c r="B14" s="411">
        <v>44830</v>
      </c>
      <c r="C14" s="420" t="s">
        <v>616</v>
      </c>
      <c r="D14" s="420" t="s">
        <v>628</v>
      </c>
      <c r="E14" s="420" t="s">
        <v>626</v>
      </c>
      <c r="F14" s="420"/>
      <c r="G14" s="420"/>
      <c r="H14" s="420"/>
      <c r="I14" s="422">
        <v>3000000</v>
      </c>
      <c r="J14" s="420"/>
      <c r="K14" s="420" t="s">
        <v>610</v>
      </c>
      <c r="L14" s="420" t="s">
        <v>645</v>
      </c>
    </row>
    <row r="15" spans="1:12">
      <c r="A15" s="420"/>
      <c r="B15" s="411">
        <v>44883</v>
      </c>
      <c r="C15" s="420" t="s">
        <v>616</v>
      </c>
      <c r="D15" s="420" t="s">
        <v>629</v>
      </c>
      <c r="E15" s="420" t="s">
        <v>626</v>
      </c>
      <c r="F15" s="420"/>
      <c r="G15" s="420"/>
      <c r="H15" s="420"/>
      <c r="I15" s="422">
        <v>1000000</v>
      </c>
      <c r="J15" s="420"/>
      <c r="K15" s="420" t="s">
        <v>610</v>
      </c>
      <c r="L15" s="420" t="s">
        <v>644</v>
      </c>
    </row>
    <row r="16" spans="1:12">
      <c r="A16" s="420"/>
      <c r="B16" s="411">
        <v>44896</v>
      </c>
      <c r="C16" s="420" t="s">
        <v>616</v>
      </c>
      <c r="D16" s="420" t="s">
        <v>625</v>
      </c>
      <c r="E16" s="420" t="s">
        <v>626</v>
      </c>
      <c r="F16" s="420"/>
      <c r="G16" s="420"/>
      <c r="H16" s="420"/>
      <c r="I16" s="422">
        <v>3000000</v>
      </c>
      <c r="J16" s="420"/>
      <c r="K16" s="420" t="s">
        <v>610</v>
      </c>
      <c r="L16" s="420" t="s">
        <v>645</v>
      </c>
    </row>
    <row r="17" spans="1:12">
      <c r="A17" s="420"/>
      <c r="B17" s="411">
        <v>44910</v>
      </c>
      <c r="C17" s="420" t="s">
        <v>616</v>
      </c>
      <c r="D17" s="420" t="s">
        <v>630</v>
      </c>
      <c r="E17" s="420" t="s">
        <v>614</v>
      </c>
      <c r="F17" s="420"/>
      <c r="G17" s="420"/>
      <c r="H17" s="420"/>
      <c r="I17" s="422">
        <v>4320000</v>
      </c>
      <c r="J17" s="420"/>
      <c r="K17" s="426" t="s">
        <v>610</v>
      </c>
      <c r="L17" s="420" t="s">
        <v>645</v>
      </c>
    </row>
    <row r="18" spans="1:12">
      <c r="A18" s="420"/>
      <c r="B18" s="411">
        <v>44912</v>
      </c>
      <c r="C18" s="420" t="s">
        <v>389</v>
      </c>
      <c r="D18" s="426"/>
      <c r="E18" s="427"/>
      <c r="F18" s="427"/>
      <c r="G18" s="427"/>
      <c r="H18" s="427"/>
      <c r="I18" s="428">
        <v>611</v>
      </c>
      <c r="J18" s="434"/>
      <c r="K18" s="409" t="s">
        <v>117</v>
      </c>
      <c r="L18" s="435"/>
    </row>
    <row r="19" spans="1:12">
      <c r="A19" s="423"/>
      <c r="B19" s="424">
        <v>44912</v>
      </c>
      <c r="C19" s="423" t="s">
        <v>388</v>
      </c>
      <c r="D19" s="409"/>
      <c r="E19" s="409"/>
      <c r="F19" s="409"/>
      <c r="G19" s="409"/>
      <c r="H19" s="409"/>
      <c r="I19" s="429">
        <v>1500</v>
      </c>
      <c r="J19" s="409"/>
      <c r="K19" s="420" t="s">
        <v>610</v>
      </c>
      <c r="L19" s="409"/>
    </row>
    <row r="20" spans="1:12" s="24" customFormat="1">
      <c r="A20" s="918" t="s">
        <v>59</v>
      </c>
      <c r="B20" s="919"/>
      <c r="C20" s="919"/>
      <c r="D20" s="920"/>
      <c r="E20" s="920"/>
      <c r="F20" s="920"/>
      <c r="G20" s="920"/>
      <c r="H20" s="921"/>
      <c r="I20" s="431">
        <f>SUM(I6:I19)</f>
        <v>21112507</v>
      </c>
      <c r="J20" s="430"/>
      <c r="K20" s="430"/>
      <c r="L20" s="430"/>
    </row>
  </sheetData>
  <sheetProtection password="CC3D" sheet="1" formatCells="0" formatColumns="0" formatRows="0" insertColumns="0" insertRows="0" insertHyperlinks="0" deleteColumns="0" deleteRows="0" sort="0" autoFilter="0" pivotTables="0"/>
  <mergeCells count="4">
    <mergeCell ref="A1:L1"/>
    <mergeCell ref="A2:L2"/>
    <mergeCell ref="A4:G4"/>
    <mergeCell ref="A20:H20"/>
  </mergeCells>
  <phoneticPr fontId="14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workbookViewId="0">
      <selection activeCell="E24" sqref="E24"/>
    </sheetView>
  </sheetViews>
  <sheetFormatPr defaultColWidth="9" defaultRowHeight="13.5"/>
  <cols>
    <col min="1" max="1" width="5.875" style="157" customWidth="1"/>
    <col min="2" max="2" width="12.75" style="157" customWidth="1"/>
    <col min="3" max="4" width="10.75" style="157" customWidth="1"/>
    <col min="5" max="5" width="94.625" style="157" bestFit="1" customWidth="1"/>
    <col min="6" max="6" width="4.5" style="157" bestFit="1" customWidth="1"/>
    <col min="7" max="7" width="13.5" style="25" customWidth="1"/>
    <col min="8" max="10" width="9" style="2"/>
    <col min="11" max="11" width="10.5" style="2" bestFit="1" customWidth="1"/>
    <col min="12" max="12" width="13" style="2" customWidth="1"/>
    <col min="13" max="16384" width="9" style="2"/>
  </cols>
  <sheetData>
    <row r="1" spans="1:12" ht="31.5">
      <c r="A1" s="922" t="s">
        <v>272</v>
      </c>
      <c r="B1" s="922"/>
      <c r="C1" s="922"/>
      <c r="D1" s="922"/>
      <c r="E1" s="922"/>
      <c r="F1" s="922"/>
      <c r="G1" s="121"/>
      <c r="H1" s="121"/>
      <c r="I1" s="121"/>
      <c r="J1" s="121"/>
      <c r="K1" s="121"/>
      <c r="L1" s="121"/>
    </row>
    <row r="2" spans="1:12" ht="16.5">
      <c r="A2" s="916" t="s">
        <v>600</v>
      </c>
      <c r="B2" s="916"/>
      <c r="C2" s="916"/>
      <c r="D2" s="916"/>
      <c r="E2" s="916"/>
      <c r="F2" s="916"/>
      <c r="G2" s="122"/>
      <c r="H2" s="122"/>
      <c r="I2" s="122"/>
      <c r="J2" s="122"/>
      <c r="K2" s="122"/>
      <c r="L2" s="122"/>
    </row>
    <row r="3" spans="1:12" ht="16.5">
      <c r="A3" s="416"/>
      <c r="B3" s="416"/>
      <c r="C3" s="416"/>
      <c r="D3" s="416"/>
      <c r="E3" s="416"/>
      <c r="F3" s="416"/>
      <c r="G3" s="122"/>
      <c r="H3" s="122"/>
      <c r="I3" s="122"/>
      <c r="J3" s="122"/>
      <c r="K3" s="122"/>
      <c r="L3" s="122"/>
    </row>
    <row r="4" spans="1:12" s="24" customFormat="1" ht="15" customHeight="1">
      <c r="A4" s="923" t="s">
        <v>599</v>
      </c>
      <c r="B4" s="923"/>
      <c r="C4" s="923"/>
      <c r="D4" s="923"/>
      <c r="E4" s="923"/>
      <c r="F4" s="923"/>
      <c r="G4" s="923"/>
    </row>
    <row r="5" spans="1:12" s="24" customFormat="1" ht="15" customHeight="1">
      <c r="A5" s="414" t="s">
        <v>234</v>
      </c>
      <c r="B5" s="414" t="s">
        <v>300</v>
      </c>
      <c r="C5" s="414" t="s">
        <v>301</v>
      </c>
      <c r="D5" s="415" t="s">
        <v>53</v>
      </c>
      <c r="E5" s="414" t="s">
        <v>302</v>
      </c>
      <c r="F5" s="414" t="s">
        <v>58</v>
      </c>
      <c r="G5" s="109"/>
    </row>
    <row r="6" spans="1:12" s="24" customFormat="1" ht="15" customHeight="1">
      <c r="A6" s="409">
        <v>1</v>
      </c>
      <c r="B6" s="410" t="s">
        <v>392</v>
      </c>
      <c r="C6" s="411">
        <v>44566</v>
      </c>
      <c r="D6" s="412">
        <v>43860</v>
      </c>
      <c r="E6" s="413" t="s">
        <v>601</v>
      </c>
      <c r="F6" s="163"/>
      <c r="G6" s="138"/>
    </row>
    <row r="7" spans="1:12" s="24" customFormat="1" ht="15" customHeight="1">
      <c r="A7" s="409">
        <v>2</v>
      </c>
      <c r="B7" s="410" t="s">
        <v>392</v>
      </c>
      <c r="C7" s="411">
        <v>44607</v>
      </c>
      <c r="D7" s="412">
        <v>70200</v>
      </c>
      <c r="E7" s="408" t="s">
        <v>602</v>
      </c>
      <c r="F7" s="163"/>
      <c r="G7" s="138"/>
    </row>
    <row r="8" spans="1:12" s="24" customFormat="1" ht="15" customHeight="1">
      <c r="A8" s="409">
        <v>3</v>
      </c>
      <c r="B8" s="410" t="s">
        <v>610</v>
      </c>
      <c r="C8" s="406">
        <v>44620</v>
      </c>
      <c r="D8" s="407">
        <v>300000</v>
      </c>
      <c r="E8" s="408" t="s">
        <v>611</v>
      </c>
      <c r="F8" s="163"/>
      <c r="G8" s="138"/>
    </row>
    <row r="9" spans="1:12" s="24" customFormat="1" ht="15" customHeight="1">
      <c r="A9" s="409">
        <v>4</v>
      </c>
      <c r="B9" s="410" t="s">
        <v>610</v>
      </c>
      <c r="C9" s="406">
        <v>44656</v>
      </c>
      <c r="D9" s="407">
        <v>4000000</v>
      </c>
      <c r="E9" s="408" t="s">
        <v>615</v>
      </c>
      <c r="F9" s="163"/>
      <c r="G9" s="138"/>
    </row>
    <row r="10" spans="1:12" s="24" customFormat="1" ht="15" customHeight="1">
      <c r="A10" s="409">
        <v>5</v>
      </c>
      <c r="B10" s="410" t="s">
        <v>610</v>
      </c>
      <c r="C10" s="406">
        <v>44712</v>
      </c>
      <c r="D10" s="407">
        <v>90000</v>
      </c>
      <c r="E10" s="408" t="s">
        <v>622</v>
      </c>
      <c r="F10" s="163"/>
      <c r="G10" s="138"/>
    </row>
    <row r="11" spans="1:12" s="24" customFormat="1" ht="15" customHeight="1">
      <c r="A11" s="409">
        <v>6</v>
      </c>
      <c r="B11" s="410" t="s">
        <v>610</v>
      </c>
      <c r="C11" s="406">
        <v>44744</v>
      </c>
      <c r="D11" s="407">
        <v>59900</v>
      </c>
      <c r="E11" s="408" t="s">
        <v>623</v>
      </c>
      <c r="F11" s="163"/>
      <c r="G11" s="138"/>
    </row>
    <row r="12" spans="1:12" s="24" customFormat="1" ht="15" customHeight="1">
      <c r="A12" s="409">
        <v>7</v>
      </c>
      <c r="B12" s="410" t="s">
        <v>610</v>
      </c>
      <c r="C12" s="406">
        <v>44751</v>
      </c>
      <c r="D12" s="407">
        <v>28400</v>
      </c>
      <c r="E12" s="408" t="s">
        <v>624</v>
      </c>
      <c r="F12" s="163"/>
      <c r="G12" s="138"/>
    </row>
    <row r="13" spans="1:12" ht="15" customHeight="1">
      <c r="A13" s="409">
        <v>8</v>
      </c>
      <c r="B13" s="410" t="s">
        <v>392</v>
      </c>
      <c r="C13" s="406">
        <v>44821</v>
      </c>
      <c r="D13" s="407">
        <v>650000</v>
      </c>
      <c r="E13" s="408" t="s">
        <v>603</v>
      </c>
      <c r="F13" s="163"/>
      <c r="G13" s="111"/>
    </row>
    <row r="14" spans="1:12" ht="15" customHeight="1">
      <c r="A14" s="409">
        <v>9</v>
      </c>
      <c r="B14" s="410" t="s">
        <v>610</v>
      </c>
      <c r="C14" s="406">
        <v>44825</v>
      </c>
      <c r="D14" s="407">
        <v>99900</v>
      </c>
      <c r="E14" s="408" t="s">
        <v>624</v>
      </c>
      <c r="F14" s="163"/>
      <c r="G14" s="111"/>
    </row>
    <row r="15" spans="1:12" ht="15" customHeight="1">
      <c r="A15" s="409">
        <v>10</v>
      </c>
      <c r="B15" s="410" t="s">
        <v>610</v>
      </c>
      <c r="C15" s="406">
        <v>44828</v>
      </c>
      <c r="D15" s="407">
        <v>150000</v>
      </c>
      <c r="E15" s="408" t="s">
        <v>627</v>
      </c>
      <c r="F15" s="163"/>
      <c r="G15" s="111"/>
    </row>
    <row r="16" spans="1:12" ht="15" customHeight="1">
      <c r="A16" s="409">
        <v>11</v>
      </c>
      <c r="B16" s="410" t="s">
        <v>610</v>
      </c>
      <c r="C16" s="406">
        <v>44830</v>
      </c>
      <c r="D16" s="407">
        <v>640000</v>
      </c>
      <c r="E16" s="408" t="s">
        <v>627</v>
      </c>
      <c r="F16" s="163"/>
      <c r="G16" s="111"/>
    </row>
    <row r="17" spans="1:9" ht="15" customHeight="1">
      <c r="A17" s="409">
        <v>12</v>
      </c>
      <c r="B17" s="410" t="s">
        <v>610</v>
      </c>
      <c r="C17" s="406">
        <v>44840</v>
      </c>
      <c r="D17" s="407">
        <v>200000</v>
      </c>
      <c r="E17" s="408" t="s">
        <v>631</v>
      </c>
      <c r="F17" s="163"/>
      <c r="G17" s="111"/>
    </row>
    <row r="18" spans="1:9" ht="15" customHeight="1">
      <c r="A18" s="409">
        <v>13</v>
      </c>
      <c r="B18" s="410" t="s">
        <v>392</v>
      </c>
      <c r="C18" s="411">
        <v>44846</v>
      </c>
      <c r="D18" s="412">
        <v>150000</v>
      </c>
      <c r="E18" s="413" t="s">
        <v>604</v>
      </c>
      <c r="F18" s="163"/>
      <c r="G18" s="111"/>
      <c r="I18" s="31"/>
    </row>
    <row r="19" spans="1:9" ht="15" customHeight="1">
      <c r="A19" s="409">
        <v>14</v>
      </c>
      <c r="B19" s="410" t="s">
        <v>610</v>
      </c>
      <c r="C19" s="406">
        <v>44846</v>
      </c>
      <c r="D19" s="407">
        <v>-150000</v>
      </c>
      <c r="E19" s="408" t="s">
        <v>632</v>
      </c>
      <c r="F19" s="163"/>
      <c r="G19" s="111"/>
      <c r="I19" s="31"/>
    </row>
    <row r="20" spans="1:9" ht="15" customHeight="1">
      <c r="A20" s="409">
        <v>15</v>
      </c>
      <c r="B20" s="410" t="s">
        <v>610</v>
      </c>
      <c r="C20" s="406">
        <v>44848</v>
      </c>
      <c r="D20" s="407">
        <v>200000</v>
      </c>
      <c r="E20" s="408" t="s">
        <v>631</v>
      </c>
      <c r="F20" s="163"/>
      <c r="G20" s="111"/>
      <c r="I20" s="31"/>
    </row>
    <row r="21" spans="1:9" ht="15" customHeight="1">
      <c r="A21" s="409">
        <v>16</v>
      </c>
      <c r="B21" s="410" t="s">
        <v>392</v>
      </c>
      <c r="C21" s="406">
        <v>44853</v>
      </c>
      <c r="D21" s="407">
        <v>139740</v>
      </c>
      <c r="E21" s="408" t="s">
        <v>605</v>
      </c>
      <c r="F21" s="163"/>
      <c r="G21" s="111"/>
    </row>
    <row r="22" spans="1:9" ht="15" customHeight="1">
      <c r="A22" s="409">
        <v>17</v>
      </c>
      <c r="B22" s="410" t="s">
        <v>392</v>
      </c>
      <c r="C22" s="406">
        <v>44853</v>
      </c>
      <c r="D22" s="407">
        <v>19000</v>
      </c>
      <c r="E22" s="408" t="s">
        <v>605</v>
      </c>
      <c r="F22" s="163"/>
    </row>
    <row r="23" spans="1:9" ht="15" customHeight="1">
      <c r="A23" s="409">
        <v>18</v>
      </c>
      <c r="B23" s="410" t="s">
        <v>392</v>
      </c>
      <c r="C23" s="406">
        <v>44853</v>
      </c>
      <c r="D23" s="407">
        <v>108760</v>
      </c>
      <c r="E23" s="408" t="s">
        <v>605</v>
      </c>
      <c r="F23" s="163"/>
    </row>
    <row r="24" spans="1:9" ht="15" customHeight="1">
      <c r="A24" s="409">
        <v>19</v>
      </c>
      <c r="B24" s="410" t="s">
        <v>610</v>
      </c>
      <c r="C24" s="406">
        <v>44853</v>
      </c>
      <c r="D24" s="407">
        <v>60000</v>
      </c>
      <c r="E24" s="408" t="s">
        <v>627</v>
      </c>
      <c r="F24" s="163"/>
    </row>
    <row r="25" spans="1:9" ht="15" customHeight="1">
      <c r="A25" s="409">
        <v>20</v>
      </c>
      <c r="B25" s="410" t="s">
        <v>610</v>
      </c>
      <c r="C25" s="406">
        <v>44854</v>
      </c>
      <c r="D25" s="407">
        <v>108770</v>
      </c>
      <c r="E25" s="408" t="s">
        <v>631</v>
      </c>
      <c r="F25" s="163"/>
    </row>
    <row r="26" spans="1:9" ht="15" customHeight="1">
      <c r="A26" s="409">
        <v>21</v>
      </c>
      <c r="B26" s="410" t="s">
        <v>610</v>
      </c>
      <c r="C26" s="406">
        <v>44854</v>
      </c>
      <c r="D26" s="407">
        <v>749120</v>
      </c>
      <c r="E26" s="408" t="s">
        <v>631</v>
      </c>
      <c r="F26" s="163"/>
    </row>
    <row r="27" spans="1:9" ht="15" customHeight="1">
      <c r="A27" s="409">
        <v>22</v>
      </c>
      <c r="B27" s="410" t="s">
        <v>392</v>
      </c>
      <c r="C27" s="406">
        <v>44855</v>
      </c>
      <c r="D27" s="407">
        <v>-13800</v>
      </c>
      <c r="E27" s="408" t="s">
        <v>606</v>
      </c>
      <c r="F27" s="163"/>
    </row>
    <row r="28" spans="1:9" ht="15" customHeight="1">
      <c r="A28" s="409">
        <v>23</v>
      </c>
      <c r="B28" s="410" t="s">
        <v>610</v>
      </c>
      <c r="C28" s="406">
        <v>44855</v>
      </c>
      <c r="D28" s="407">
        <v>399000</v>
      </c>
      <c r="E28" s="408" t="s">
        <v>631</v>
      </c>
      <c r="F28" s="163"/>
    </row>
    <row r="29" spans="1:9" ht="15" customHeight="1">
      <c r="A29" s="409">
        <v>24</v>
      </c>
      <c r="B29" s="410" t="s">
        <v>610</v>
      </c>
      <c r="C29" s="406">
        <v>44855</v>
      </c>
      <c r="D29" s="407">
        <v>49200</v>
      </c>
      <c r="E29" s="408" t="s">
        <v>631</v>
      </c>
      <c r="F29" s="163"/>
    </row>
    <row r="30" spans="1:9" ht="15" customHeight="1">
      <c r="A30" s="409">
        <v>25</v>
      </c>
      <c r="B30" s="410" t="s">
        <v>610</v>
      </c>
      <c r="C30" s="406">
        <v>44858</v>
      </c>
      <c r="D30" s="407">
        <v>935200</v>
      </c>
      <c r="E30" s="408" t="s">
        <v>631</v>
      </c>
      <c r="F30" s="163"/>
    </row>
    <row r="31" spans="1:9" ht="15" customHeight="1">
      <c r="A31" s="409">
        <v>26</v>
      </c>
      <c r="B31" s="410" t="s">
        <v>610</v>
      </c>
      <c r="C31" s="406">
        <v>44858</v>
      </c>
      <c r="D31" s="407">
        <v>94700</v>
      </c>
      <c r="E31" s="408" t="s">
        <v>631</v>
      </c>
      <c r="F31" s="163"/>
    </row>
    <row r="32" spans="1:9" ht="15" customHeight="1">
      <c r="A32" s="409">
        <v>27</v>
      </c>
      <c r="B32" s="410" t="s">
        <v>392</v>
      </c>
      <c r="C32" s="406">
        <v>44859</v>
      </c>
      <c r="D32" s="407">
        <v>20000</v>
      </c>
      <c r="E32" s="408" t="s">
        <v>605</v>
      </c>
      <c r="F32" s="163"/>
    </row>
    <row r="33" spans="1:12" ht="15" customHeight="1">
      <c r="A33" s="409">
        <v>28</v>
      </c>
      <c r="B33" s="410" t="s">
        <v>392</v>
      </c>
      <c r="C33" s="406">
        <v>44860</v>
      </c>
      <c r="D33" s="407">
        <v>24000</v>
      </c>
      <c r="E33" s="408" t="s">
        <v>605</v>
      </c>
      <c r="F33" s="163"/>
    </row>
    <row r="34" spans="1:12" ht="15" customHeight="1">
      <c r="A34" s="409">
        <v>29</v>
      </c>
      <c r="B34" s="410" t="s">
        <v>392</v>
      </c>
      <c r="C34" s="406">
        <v>44860</v>
      </c>
      <c r="D34" s="407">
        <v>12500</v>
      </c>
      <c r="E34" s="408" t="s">
        <v>605</v>
      </c>
      <c r="F34" s="163"/>
    </row>
    <row r="35" spans="1:12" ht="15" customHeight="1">
      <c r="A35" s="409">
        <v>30</v>
      </c>
      <c r="B35" s="410" t="s">
        <v>117</v>
      </c>
      <c r="C35" s="406">
        <v>44860</v>
      </c>
      <c r="D35" s="407">
        <v>29400</v>
      </c>
      <c r="E35" s="408" t="s">
        <v>605</v>
      </c>
      <c r="F35" s="163"/>
    </row>
    <row r="36" spans="1:12" ht="15" customHeight="1">
      <c r="A36" s="409">
        <v>31</v>
      </c>
      <c r="B36" s="410" t="s">
        <v>392</v>
      </c>
      <c r="C36" s="406">
        <v>44860</v>
      </c>
      <c r="D36" s="407">
        <v>60400</v>
      </c>
      <c r="E36" s="408" t="s">
        <v>605</v>
      </c>
      <c r="F36" s="163"/>
    </row>
    <row r="37" spans="1:12" ht="15" customHeight="1">
      <c r="A37" s="409">
        <v>32</v>
      </c>
      <c r="B37" s="410" t="s">
        <v>610</v>
      </c>
      <c r="C37" s="406">
        <v>44860</v>
      </c>
      <c r="D37" s="407">
        <v>49200</v>
      </c>
      <c r="E37" s="408" t="s">
        <v>631</v>
      </c>
      <c r="F37" s="163"/>
    </row>
    <row r="38" spans="1:12" ht="15" customHeight="1">
      <c r="A38" s="409">
        <v>33</v>
      </c>
      <c r="B38" s="410" t="s">
        <v>610</v>
      </c>
      <c r="C38" s="406">
        <v>44860</v>
      </c>
      <c r="D38" s="407">
        <v>214810</v>
      </c>
      <c r="E38" s="408" t="s">
        <v>633</v>
      </c>
      <c r="F38" s="163"/>
    </row>
    <row r="39" spans="1:12" ht="15" customHeight="1">
      <c r="A39" s="409">
        <v>34</v>
      </c>
      <c r="B39" s="410" t="s">
        <v>610</v>
      </c>
      <c r="C39" s="406">
        <v>44881</v>
      </c>
      <c r="D39" s="407">
        <v>22900</v>
      </c>
      <c r="E39" s="408" t="s">
        <v>634</v>
      </c>
      <c r="F39" s="163"/>
    </row>
    <row r="40" spans="1:12" ht="15" customHeight="1">
      <c r="A40" s="409">
        <v>35</v>
      </c>
      <c r="B40" s="410" t="s">
        <v>610</v>
      </c>
      <c r="C40" s="406">
        <v>44881</v>
      </c>
      <c r="D40" s="407">
        <v>100100</v>
      </c>
      <c r="E40" s="408" t="s">
        <v>634</v>
      </c>
      <c r="F40" s="163"/>
    </row>
    <row r="41" spans="1:12" ht="15" customHeight="1">
      <c r="A41" s="409">
        <v>36</v>
      </c>
      <c r="B41" s="410" t="s">
        <v>610</v>
      </c>
      <c r="C41" s="406">
        <v>44881</v>
      </c>
      <c r="D41" s="407">
        <v>77000</v>
      </c>
      <c r="E41" s="408" t="s">
        <v>635</v>
      </c>
      <c r="F41" s="163"/>
    </row>
    <row r="42" spans="1:12" ht="15" customHeight="1">
      <c r="A42" s="409">
        <v>37</v>
      </c>
      <c r="B42" s="410" t="s">
        <v>392</v>
      </c>
      <c r="C42" s="406">
        <v>44887</v>
      </c>
      <c r="D42" s="407">
        <v>50000</v>
      </c>
      <c r="E42" s="408" t="s">
        <v>607</v>
      </c>
      <c r="F42" s="163"/>
    </row>
    <row r="43" spans="1:12" ht="15" customHeight="1">
      <c r="A43" s="409">
        <v>38</v>
      </c>
      <c r="B43" s="410" t="s">
        <v>392</v>
      </c>
      <c r="C43" s="406">
        <v>44889</v>
      </c>
      <c r="D43" s="407">
        <v>300000</v>
      </c>
      <c r="E43" s="408" t="s">
        <v>608</v>
      </c>
      <c r="F43" s="163"/>
    </row>
    <row r="44" spans="1:12" ht="15" customHeight="1">
      <c r="A44" s="409">
        <v>39</v>
      </c>
      <c r="B44" s="410" t="s">
        <v>610</v>
      </c>
      <c r="C44" s="406">
        <v>44896</v>
      </c>
      <c r="D44" s="407">
        <v>300000</v>
      </c>
      <c r="E44" s="408" t="s">
        <v>636</v>
      </c>
      <c r="F44" s="163"/>
    </row>
    <row r="45" spans="1:12" s="25" customFormat="1" ht="15" customHeight="1">
      <c r="A45" s="409">
        <v>40</v>
      </c>
      <c r="B45" s="410" t="s">
        <v>392</v>
      </c>
      <c r="C45" s="406">
        <v>44902</v>
      </c>
      <c r="D45" s="407">
        <v>8460</v>
      </c>
      <c r="E45" s="408" t="s">
        <v>609</v>
      </c>
      <c r="F45" s="163"/>
      <c r="H45" s="2"/>
      <c r="I45" s="2"/>
    </row>
    <row r="46" spans="1:12" s="25" customFormat="1">
      <c r="A46" s="924" t="s">
        <v>59</v>
      </c>
      <c r="B46" s="924"/>
      <c r="C46" s="414"/>
      <c r="D46" s="432">
        <f>SUM(D6:D45)</f>
        <v>10450720</v>
      </c>
      <c r="E46" s="414"/>
      <c r="F46" s="414"/>
      <c r="H46" s="2"/>
      <c r="I46" s="2"/>
    </row>
    <row r="47" spans="1:12" ht="16.5">
      <c r="A47" s="158"/>
      <c r="B47" s="158"/>
      <c r="C47" s="158"/>
      <c r="D47" s="158"/>
      <c r="E47" s="158"/>
      <c r="F47" s="158"/>
      <c r="G47" s="122"/>
      <c r="H47" s="122"/>
      <c r="I47" s="122"/>
      <c r="J47" s="122"/>
      <c r="K47" s="122"/>
      <c r="L47" s="122"/>
    </row>
    <row r="48" spans="1:12" s="24" customFormat="1" ht="15" customHeight="1">
      <c r="A48" s="159"/>
      <c r="B48" s="160"/>
      <c r="C48" s="159"/>
      <c r="D48" s="159"/>
      <c r="E48" s="161"/>
      <c r="F48" s="162"/>
      <c r="G48" s="26"/>
    </row>
  </sheetData>
  <sheetProtection password="CC3D" sheet="1"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4:G4"/>
    <mergeCell ref="A46:B46"/>
  </mergeCells>
  <phoneticPr fontId="14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topLeftCell="D1" zoomScale="110" zoomScaleNormal="110" workbookViewId="0">
      <selection activeCell="D25" sqref="D25"/>
    </sheetView>
  </sheetViews>
  <sheetFormatPr defaultColWidth="9" defaultRowHeight="13.5"/>
  <cols>
    <col min="1" max="1" width="3.75" style="157" bestFit="1" customWidth="1"/>
    <col min="2" max="2" width="9.25" style="157" bestFit="1" customWidth="1"/>
    <col min="3" max="3" width="14.75" style="157" bestFit="1" customWidth="1"/>
    <col min="4" max="4" width="20.5" style="157" customWidth="1"/>
    <col min="5" max="6" width="12.25" style="157" bestFit="1" customWidth="1"/>
    <col min="7" max="7" width="10" style="156" bestFit="1" customWidth="1"/>
    <col min="8" max="8" width="27.25" style="156" bestFit="1" customWidth="1"/>
    <col min="9" max="9" width="6" style="156" bestFit="1" customWidth="1"/>
    <col min="10" max="10" width="6.75" style="156" bestFit="1" customWidth="1"/>
    <col min="11" max="11" width="9.25" style="156" bestFit="1" customWidth="1"/>
    <col min="12" max="13" width="4.5" style="156" bestFit="1" customWidth="1"/>
    <col min="14" max="14" width="12.625" style="156" bestFit="1" customWidth="1"/>
    <col min="15" max="16384" width="9" style="2"/>
  </cols>
  <sheetData>
    <row r="1" spans="1:14" ht="31.5">
      <c r="A1" s="922" t="s">
        <v>273</v>
      </c>
      <c r="B1" s="922"/>
      <c r="C1" s="922"/>
      <c r="D1" s="922"/>
      <c r="E1" s="922"/>
      <c r="F1" s="922"/>
      <c r="G1" s="922"/>
      <c r="H1" s="922"/>
      <c r="I1" s="922"/>
      <c r="J1" s="922"/>
      <c r="K1" s="922"/>
      <c r="L1" s="922"/>
      <c r="M1" s="922"/>
      <c r="N1" s="922"/>
    </row>
    <row r="2" spans="1:14" ht="17.25">
      <c r="A2" s="926" t="s">
        <v>637</v>
      </c>
      <c r="B2" s="926"/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</row>
    <row r="3" spans="1:14">
      <c r="A3" s="917" t="s">
        <v>305</v>
      </c>
      <c r="B3" s="917"/>
      <c r="C3" s="917"/>
      <c r="D3" s="917"/>
      <c r="E3" s="917"/>
      <c r="F3" s="917"/>
      <c r="G3" s="404"/>
      <c r="H3" s="404"/>
      <c r="I3" s="404"/>
      <c r="J3" s="404"/>
      <c r="K3" s="404"/>
      <c r="L3" s="404"/>
      <c r="M3" s="404"/>
      <c r="N3" s="404"/>
    </row>
    <row r="4" spans="1:14">
      <c r="A4" s="405" t="s">
        <v>234</v>
      </c>
      <c r="B4" s="405" t="s">
        <v>235</v>
      </c>
      <c r="C4" s="405" t="s">
        <v>304</v>
      </c>
      <c r="D4" s="405" t="s">
        <v>55</v>
      </c>
      <c r="E4" s="405" t="s">
        <v>238</v>
      </c>
      <c r="F4" s="405" t="s">
        <v>239</v>
      </c>
      <c r="G4" s="405" t="s">
        <v>303</v>
      </c>
      <c r="H4" s="405" t="s">
        <v>244</v>
      </c>
      <c r="I4" s="405" t="s">
        <v>245</v>
      </c>
      <c r="J4" s="405" t="s">
        <v>246</v>
      </c>
      <c r="K4" s="405" t="s">
        <v>53</v>
      </c>
      <c r="L4" s="405" t="s">
        <v>247</v>
      </c>
      <c r="M4" s="405" t="s">
        <v>58</v>
      </c>
      <c r="N4" s="405" t="s">
        <v>242</v>
      </c>
    </row>
    <row r="5" spans="1:14">
      <c r="A5" s="409">
        <v>1</v>
      </c>
      <c r="B5" s="421">
        <v>44673</v>
      </c>
      <c r="C5" s="436" t="s">
        <v>393</v>
      </c>
      <c r="D5" s="420" t="s">
        <v>638</v>
      </c>
      <c r="E5" s="420" t="s">
        <v>386</v>
      </c>
      <c r="F5" s="420" t="s">
        <v>394</v>
      </c>
      <c r="G5" s="420" t="s">
        <v>396</v>
      </c>
      <c r="H5" s="420" t="s">
        <v>639</v>
      </c>
      <c r="I5" s="420">
        <v>3000</v>
      </c>
      <c r="J5" s="438">
        <v>220</v>
      </c>
      <c r="K5" s="440">
        <f t="shared" ref="K5:K15" si="0">I5*J5</f>
        <v>660000</v>
      </c>
      <c r="L5" s="436" t="s">
        <v>640</v>
      </c>
      <c r="M5" s="420"/>
      <c r="N5" s="420"/>
    </row>
    <row r="6" spans="1:14">
      <c r="A6" s="409">
        <v>2</v>
      </c>
      <c r="B6" s="421">
        <v>44727</v>
      </c>
      <c r="C6" s="436" t="s">
        <v>393</v>
      </c>
      <c r="D6" s="420" t="s">
        <v>641</v>
      </c>
      <c r="E6" s="417" t="s">
        <v>394</v>
      </c>
      <c r="F6" s="417" t="s">
        <v>386</v>
      </c>
      <c r="G6" s="420" t="s">
        <v>396</v>
      </c>
      <c r="H6" s="420" t="s">
        <v>642</v>
      </c>
      <c r="I6" s="420">
        <v>50</v>
      </c>
      <c r="J6" s="438">
        <v>8000</v>
      </c>
      <c r="K6" s="439">
        <f t="shared" si="0"/>
        <v>400000</v>
      </c>
      <c r="L6" s="436" t="s">
        <v>640</v>
      </c>
      <c r="M6" s="420"/>
      <c r="N6" s="417"/>
    </row>
    <row r="7" spans="1:14" s="24" customFormat="1">
      <c r="A7" s="409">
        <v>3</v>
      </c>
      <c r="B7" s="421">
        <v>44728</v>
      </c>
      <c r="C7" s="436" t="s">
        <v>387</v>
      </c>
      <c r="D7" s="420" t="s">
        <v>641</v>
      </c>
      <c r="E7" s="420" t="s">
        <v>394</v>
      </c>
      <c r="F7" s="420" t="s">
        <v>386</v>
      </c>
      <c r="G7" s="420" t="s">
        <v>396</v>
      </c>
      <c r="H7" s="420" t="s">
        <v>643</v>
      </c>
      <c r="I7" s="420">
        <v>36</v>
      </c>
      <c r="J7" s="438">
        <v>46300</v>
      </c>
      <c r="K7" s="440">
        <f t="shared" si="0"/>
        <v>1666800</v>
      </c>
      <c r="L7" s="436" t="s">
        <v>640</v>
      </c>
      <c r="M7" s="420"/>
      <c r="N7" s="420"/>
    </row>
    <row r="8" spans="1:14" s="24" customFormat="1">
      <c r="A8" s="409">
        <v>4</v>
      </c>
      <c r="B8" s="421">
        <v>44790</v>
      </c>
      <c r="C8" s="436" t="s">
        <v>387</v>
      </c>
      <c r="D8" s="420" t="s">
        <v>670</v>
      </c>
      <c r="E8" s="420" t="s">
        <v>386</v>
      </c>
      <c r="F8" s="420" t="s">
        <v>386</v>
      </c>
      <c r="G8" s="420" t="s">
        <v>395</v>
      </c>
      <c r="H8" s="420" t="s">
        <v>671</v>
      </c>
      <c r="I8" s="420">
        <v>300</v>
      </c>
      <c r="J8" s="438">
        <v>2000</v>
      </c>
      <c r="K8" s="440">
        <f t="shared" si="0"/>
        <v>600000</v>
      </c>
      <c r="L8" s="436" t="s">
        <v>640</v>
      </c>
      <c r="M8" s="420"/>
      <c r="N8" s="420"/>
    </row>
    <row r="9" spans="1:14">
      <c r="A9" s="409">
        <v>5</v>
      </c>
      <c r="B9" s="418">
        <v>44796</v>
      </c>
      <c r="C9" s="436" t="s">
        <v>393</v>
      </c>
      <c r="D9" s="417" t="s">
        <v>647</v>
      </c>
      <c r="E9" s="417" t="s">
        <v>386</v>
      </c>
      <c r="F9" s="417" t="s">
        <v>394</v>
      </c>
      <c r="G9" s="417" t="s">
        <v>396</v>
      </c>
      <c r="H9" s="417" t="s">
        <v>648</v>
      </c>
      <c r="I9" s="417">
        <v>136</v>
      </c>
      <c r="J9" s="437">
        <v>5000</v>
      </c>
      <c r="K9" s="439">
        <f t="shared" si="0"/>
        <v>680000</v>
      </c>
      <c r="L9" s="436" t="s">
        <v>640</v>
      </c>
      <c r="M9" s="417"/>
      <c r="N9" s="417"/>
    </row>
    <row r="10" spans="1:14">
      <c r="A10" s="409">
        <v>6</v>
      </c>
      <c r="B10" s="418">
        <v>44796</v>
      </c>
      <c r="C10" s="436" t="s">
        <v>387</v>
      </c>
      <c r="D10" s="417" t="s">
        <v>647</v>
      </c>
      <c r="E10" s="417" t="s">
        <v>386</v>
      </c>
      <c r="F10" s="417" t="s">
        <v>386</v>
      </c>
      <c r="G10" s="417" t="s">
        <v>395</v>
      </c>
      <c r="H10" s="420" t="s">
        <v>649</v>
      </c>
      <c r="I10" s="420">
        <v>280</v>
      </c>
      <c r="J10" s="438">
        <v>5000</v>
      </c>
      <c r="K10" s="440">
        <f t="shared" si="0"/>
        <v>1400000</v>
      </c>
      <c r="L10" s="436" t="s">
        <v>640</v>
      </c>
      <c r="M10" s="420"/>
      <c r="N10" s="420"/>
    </row>
    <row r="11" spans="1:14">
      <c r="A11" s="409">
        <v>7</v>
      </c>
      <c r="B11" s="421">
        <v>44858</v>
      </c>
      <c r="C11" s="436" t="s">
        <v>387</v>
      </c>
      <c r="D11" s="420" t="s">
        <v>672</v>
      </c>
      <c r="E11" s="417" t="s">
        <v>386</v>
      </c>
      <c r="F11" s="417" t="s">
        <v>386</v>
      </c>
      <c r="G11" s="417" t="s">
        <v>395</v>
      </c>
      <c r="H11" s="420" t="s">
        <v>673</v>
      </c>
      <c r="I11" s="420">
        <v>8</v>
      </c>
      <c r="J11" s="438">
        <v>60000</v>
      </c>
      <c r="K11" s="440">
        <f t="shared" si="0"/>
        <v>480000</v>
      </c>
      <c r="L11" s="436" t="s">
        <v>640</v>
      </c>
      <c r="M11" s="420"/>
      <c r="N11" s="420"/>
    </row>
    <row r="12" spans="1:14">
      <c r="A12" s="409">
        <v>8</v>
      </c>
      <c r="B12" s="421">
        <v>44911</v>
      </c>
      <c r="C12" s="436" t="s">
        <v>393</v>
      </c>
      <c r="D12" s="420" t="s">
        <v>650</v>
      </c>
      <c r="E12" s="420" t="s">
        <v>394</v>
      </c>
      <c r="F12" s="420" t="s">
        <v>386</v>
      </c>
      <c r="G12" s="420" t="s">
        <v>395</v>
      </c>
      <c r="H12" s="420" t="s">
        <v>651</v>
      </c>
      <c r="I12" s="420">
        <v>35</v>
      </c>
      <c r="J12" s="438">
        <v>28000</v>
      </c>
      <c r="K12" s="440">
        <f t="shared" si="0"/>
        <v>980000</v>
      </c>
      <c r="L12" s="436" t="s">
        <v>640</v>
      </c>
      <c r="M12" s="420"/>
      <c r="N12" s="420"/>
    </row>
    <row r="13" spans="1:14">
      <c r="A13" s="409">
        <v>9</v>
      </c>
      <c r="B13" s="421">
        <v>44911</v>
      </c>
      <c r="C13" s="436" t="s">
        <v>387</v>
      </c>
      <c r="D13" s="420" t="s">
        <v>650</v>
      </c>
      <c r="E13" s="420" t="s">
        <v>386</v>
      </c>
      <c r="F13" s="420" t="s">
        <v>386</v>
      </c>
      <c r="G13" s="420" t="s">
        <v>395</v>
      </c>
      <c r="H13" s="420" t="s">
        <v>652</v>
      </c>
      <c r="I13" s="420">
        <v>35</v>
      </c>
      <c r="J13" s="438">
        <v>5000</v>
      </c>
      <c r="K13" s="440">
        <f t="shared" si="0"/>
        <v>175000</v>
      </c>
      <c r="L13" s="436" t="s">
        <v>640</v>
      </c>
      <c r="M13" s="420"/>
      <c r="N13" s="420"/>
    </row>
    <row r="14" spans="1:14">
      <c r="A14" s="409">
        <v>10</v>
      </c>
      <c r="B14" s="421">
        <v>44911</v>
      </c>
      <c r="C14" s="436" t="s">
        <v>387</v>
      </c>
      <c r="D14" s="420" t="s">
        <v>650</v>
      </c>
      <c r="E14" s="420" t="s">
        <v>386</v>
      </c>
      <c r="F14" s="420" t="s">
        <v>386</v>
      </c>
      <c r="G14" s="420" t="s">
        <v>395</v>
      </c>
      <c r="H14" s="420" t="s">
        <v>653</v>
      </c>
      <c r="I14" s="420">
        <v>35</v>
      </c>
      <c r="J14" s="438">
        <v>5000</v>
      </c>
      <c r="K14" s="440">
        <f t="shared" si="0"/>
        <v>175000</v>
      </c>
      <c r="L14" s="436" t="s">
        <v>640</v>
      </c>
      <c r="M14" s="420"/>
      <c r="N14" s="420"/>
    </row>
    <row r="15" spans="1:14">
      <c r="A15" s="409">
        <v>11</v>
      </c>
      <c r="B15" s="421">
        <v>44911</v>
      </c>
      <c r="C15" s="436" t="s">
        <v>387</v>
      </c>
      <c r="D15" s="420" t="s">
        <v>650</v>
      </c>
      <c r="E15" s="420" t="s">
        <v>386</v>
      </c>
      <c r="F15" s="420" t="s">
        <v>386</v>
      </c>
      <c r="G15" s="420" t="s">
        <v>395</v>
      </c>
      <c r="H15" s="420" t="s">
        <v>654</v>
      </c>
      <c r="I15" s="420">
        <v>35</v>
      </c>
      <c r="J15" s="438">
        <v>10000</v>
      </c>
      <c r="K15" s="440">
        <f t="shared" si="0"/>
        <v>350000</v>
      </c>
      <c r="L15" s="436" t="s">
        <v>640</v>
      </c>
      <c r="M15" s="420"/>
      <c r="N15" s="420"/>
    </row>
    <row r="16" spans="1:14">
      <c r="A16" s="918" t="s">
        <v>59</v>
      </c>
      <c r="B16" s="919"/>
      <c r="C16" s="919"/>
      <c r="D16" s="919"/>
      <c r="E16" s="919"/>
      <c r="F16" s="919"/>
      <c r="G16" s="925"/>
      <c r="H16" s="405"/>
      <c r="I16" s="441">
        <f>SUM(I5:I15)</f>
        <v>3950</v>
      </c>
      <c r="J16" s="405"/>
      <c r="K16" s="442">
        <f>SUM(K5:K15)</f>
        <v>7566800</v>
      </c>
      <c r="L16" s="405"/>
      <c r="M16" s="405"/>
      <c r="N16" s="405"/>
    </row>
  </sheetData>
  <sheetProtection password="CC3D" sheet="1" formatCells="0" formatColumns="0" formatRows="0" insertColumns="0" insertRows="0" insertHyperlinks="0" deleteColumns="0" deleteRows="0" sort="0" autoFilter="0" pivotTables="0"/>
  <mergeCells count="4">
    <mergeCell ref="A16:G16"/>
    <mergeCell ref="A1:N1"/>
    <mergeCell ref="A2:N2"/>
    <mergeCell ref="A3:F3"/>
  </mergeCells>
  <phoneticPr fontId="14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"/>
  <sheetViews>
    <sheetView workbookViewId="0">
      <selection activeCell="D15" sqref="D15"/>
    </sheetView>
  </sheetViews>
  <sheetFormatPr defaultColWidth="9" defaultRowHeight="13.5"/>
  <cols>
    <col min="1" max="1" width="3.75" style="157" bestFit="1" customWidth="1"/>
    <col min="2" max="2" width="14.375" style="157" bestFit="1" customWidth="1"/>
    <col min="3" max="3" width="38.75" style="157" bestFit="1" customWidth="1"/>
    <col min="4" max="4" width="32.125" style="157" customWidth="1"/>
    <col min="5" max="5" width="26.5" style="157" customWidth="1"/>
    <col min="6" max="6" width="5.75" style="157" customWidth="1"/>
    <col min="7" max="7" width="11" style="157" customWidth="1"/>
    <col min="8" max="8" width="4.5" style="156" bestFit="1" customWidth="1"/>
    <col min="9" max="9" width="14.375" style="156" customWidth="1"/>
    <col min="10" max="10" width="10" style="156" customWidth="1"/>
    <col min="11" max="11" width="6.75" style="2" bestFit="1" customWidth="1"/>
    <col min="12" max="12" width="9" style="2" bestFit="1" customWidth="1"/>
    <col min="13" max="16384" width="9" style="2"/>
  </cols>
  <sheetData>
    <row r="1" spans="1:12" ht="31.5">
      <c r="A1" s="922" t="s">
        <v>309</v>
      </c>
      <c r="B1" s="922"/>
      <c r="C1" s="922"/>
      <c r="D1" s="922"/>
      <c r="E1" s="922"/>
      <c r="F1" s="922"/>
      <c r="G1" s="922"/>
      <c r="H1" s="922"/>
      <c r="I1" s="922"/>
      <c r="J1" s="922"/>
      <c r="K1" s="121"/>
      <c r="L1" s="121"/>
    </row>
    <row r="2" spans="1:12" ht="17.25">
      <c r="A2" s="926" t="s">
        <v>600</v>
      </c>
      <c r="B2" s="926"/>
      <c r="C2" s="926"/>
      <c r="D2" s="926"/>
      <c r="E2" s="926"/>
      <c r="F2" s="926"/>
      <c r="G2" s="926"/>
      <c r="H2" s="926"/>
      <c r="I2" s="926"/>
      <c r="J2" s="926"/>
      <c r="K2" s="122"/>
      <c r="L2" s="122"/>
    </row>
    <row r="3" spans="1:12">
      <c r="A3" s="403"/>
      <c r="B3" s="403"/>
      <c r="C3" s="403"/>
      <c r="D3" s="403"/>
      <c r="E3" s="403"/>
      <c r="F3" s="403"/>
      <c r="G3" s="403"/>
      <c r="H3" s="404"/>
      <c r="I3" s="404"/>
      <c r="J3" s="404"/>
    </row>
    <row r="4" spans="1:12">
      <c r="A4" s="927" t="s">
        <v>306</v>
      </c>
      <c r="B4" s="927"/>
      <c r="C4" s="927"/>
      <c r="D4" s="927"/>
      <c r="E4" s="927"/>
      <c r="F4" s="927"/>
      <c r="G4" s="927"/>
      <c r="H4" s="404"/>
      <c r="I4" s="404"/>
      <c r="J4" s="404"/>
    </row>
    <row r="5" spans="1:12">
      <c r="A5" s="414" t="s">
        <v>234</v>
      </c>
      <c r="B5" s="414" t="s">
        <v>243</v>
      </c>
      <c r="C5" s="414" t="s">
        <v>72</v>
      </c>
      <c r="D5" s="414" t="s">
        <v>248</v>
      </c>
      <c r="E5" s="414" t="s">
        <v>244</v>
      </c>
      <c r="F5" s="414" t="s">
        <v>245</v>
      </c>
      <c r="G5" s="414" t="s">
        <v>53</v>
      </c>
      <c r="H5" s="414" t="s">
        <v>247</v>
      </c>
      <c r="I5" s="414" t="s">
        <v>58</v>
      </c>
      <c r="J5" s="414" t="s">
        <v>249</v>
      </c>
      <c r="K5" s="110"/>
    </row>
    <row r="6" spans="1:12">
      <c r="A6" s="423">
        <v>1</v>
      </c>
      <c r="B6" s="410">
        <v>44681</v>
      </c>
      <c r="C6" s="409" t="s">
        <v>660</v>
      </c>
      <c r="D6" s="409" t="s">
        <v>661</v>
      </c>
      <c r="E6" s="409" t="s">
        <v>662</v>
      </c>
      <c r="F6" s="409">
        <v>375</v>
      </c>
      <c r="G6" s="409">
        <v>220</v>
      </c>
      <c r="H6" s="444" t="s">
        <v>640</v>
      </c>
      <c r="I6" s="409"/>
      <c r="J6" s="410">
        <v>44673</v>
      </c>
      <c r="K6" s="110"/>
    </row>
    <row r="7" spans="1:12">
      <c r="A7" s="423">
        <v>2</v>
      </c>
      <c r="B7" s="445">
        <v>44711</v>
      </c>
      <c r="C7" s="409" t="s">
        <v>660</v>
      </c>
      <c r="D7" s="409" t="s">
        <v>661</v>
      </c>
      <c r="E7" s="409" t="s">
        <v>662</v>
      </c>
      <c r="F7" s="409">
        <v>375</v>
      </c>
      <c r="G7" s="409">
        <v>220</v>
      </c>
      <c r="H7" s="444" t="s">
        <v>640</v>
      </c>
      <c r="I7" s="420"/>
      <c r="J7" s="410">
        <v>44673</v>
      </c>
      <c r="K7" s="110"/>
    </row>
    <row r="8" spans="1:12">
      <c r="A8" s="423">
        <v>3</v>
      </c>
      <c r="B8" s="410">
        <v>44729</v>
      </c>
      <c r="C8" s="425" t="s">
        <v>655</v>
      </c>
      <c r="D8" s="444" t="s">
        <v>656</v>
      </c>
      <c r="E8" s="417" t="s">
        <v>643</v>
      </c>
      <c r="F8" s="417">
        <v>36</v>
      </c>
      <c r="G8" s="446">
        <v>46300</v>
      </c>
      <c r="H8" s="444" t="s">
        <v>640</v>
      </c>
      <c r="I8" s="417"/>
      <c r="J8" s="418">
        <v>44728</v>
      </c>
      <c r="K8" s="110"/>
    </row>
    <row r="9" spans="1:12">
      <c r="A9" s="423">
        <v>4</v>
      </c>
      <c r="B9" s="410">
        <v>44729</v>
      </c>
      <c r="C9" s="447" t="s">
        <v>657</v>
      </c>
      <c r="D9" s="436" t="s">
        <v>656</v>
      </c>
      <c r="E9" s="420" t="s">
        <v>642</v>
      </c>
      <c r="F9" s="420">
        <v>30</v>
      </c>
      <c r="G9" s="448">
        <v>8000</v>
      </c>
      <c r="H9" s="436" t="s">
        <v>640</v>
      </c>
      <c r="I9" s="420"/>
      <c r="J9" s="421">
        <v>44727</v>
      </c>
      <c r="K9" s="110"/>
    </row>
    <row r="10" spans="1:12">
      <c r="A10" s="423">
        <v>5</v>
      </c>
      <c r="B10" s="410">
        <v>44742</v>
      </c>
      <c r="C10" s="425" t="s">
        <v>658</v>
      </c>
      <c r="D10" s="444" t="s">
        <v>656</v>
      </c>
      <c r="E10" s="417" t="s">
        <v>659</v>
      </c>
      <c r="F10" s="420">
        <v>20</v>
      </c>
      <c r="G10" s="448">
        <v>8000</v>
      </c>
      <c r="H10" s="444" t="s">
        <v>640</v>
      </c>
      <c r="I10" s="420"/>
      <c r="J10" s="418">
        <v>44727</v>
      </c>
      <c r="K10" s="110"/>
    </row>
    <row r="11" spans="1:12">
      <c r="A11" s="434">
        <v>6</v>
      </c>
      <c r="B11" s="449">
        <v>44742</v>
      </c>
      <c r="C11" s="450" t="s">
        <v>660</v>
      </c>
      <c r="D11" s="450" t="s">
        <v>661</v>
      </c>
      <c r="E11" s="450" t="s">
        <v>662</v>
      </c>
      <c r="F11" s="450">
        <v>375</v>
      </c>
      <c r="G11" s="450">
        <v>220</v>
      </c>
      <c r="H11" s="451" t="s">
        <v>640</v>
      </c>
      <c r="I11" s="426"/>
      <c r="J11" s="449">
        <v>44673</v>
      </c>
      <c r="K11" s="110"/>
    </row>
    <row r="12" spans="1:12">
      <c r="A12" s="409">
        <v>7</v>
      </c>
      <c r="B12" s="410">
        <v>44771</v>
      </c>
      <c r="C12" s="409" t="s">
        <v>660</v>
      </c>
      <c r="D12" s="409" t="s">
        <v>661</v>
      </c>
      <c r="E12" s="409" t="s">
        <v>662</v>
      </c>
      <c r="F12" s="409">
        <v>375</v>
      </c>
      <c r="G12" s="409">
        <v>220</v>
      </c>
      <c r="H12" s="452" t="s">
        <v>640</v>
      </c>
      <c r="I12" s="409"/>
      <c r="J12" s="410">
        <v>44673</v>
      </c>
      <c r="K12" s="110"/>
    </row>
    <row r="13" spans="1:12">
      <c r="A13" s="409">
        <v>8</v>
      </c>
      <c r="B13" s="410">
        <v>44804</v>
      </c>
      <c r="C13" s="409" t="s">
        <v>660</v>
      </c>
      <c r="D13" s="409" t="s">
        <v>661</v>
      </c>
      <c r="E13" s="409" t="s">
        <v>662</v>
      </c>
      <c r="F13" s="409">
        <v>375</v>
      </c>
      <c r="G13" s="409">
        <v>220</v>
      </c>
      <c r="H13" s="452" t="s">
        <v>640</v>
      </c>
      <c r="I13" s="409"/>
      <c r="J13" s="410">
        <v>44673</v>
      </c>
      <c r="K13" s="110"/>
    </row>
    <row r="14" spans="1:12">
      <c r="A14" s="409">
        <v>9</v>
      </c>
      <c r="B14" s="410">
        <v>44834</v>
      </c>
      <c r="C14" s="409" t="s">
        <v>660</v>
      </c>
      <c r="D14" s="409" t="s">
        <v>661</v>
      </c>
      <c r="E14" s="409" t="s">
        <v>662</v>
      </c>
      <c r="F14" s="409">
        <v>375</v>
      </c>
      <c r="G14" s="409">
        <v>220</v>
      </c>
      <c r="H14" s="452" t="s">
        <v>640</v>
      </c>
      <c r="I14" s="409"/>
      <c r="J14" s="410">
        <v>44673</v>
      </c>
      <c r="K14" s="110"/>
    </row>
    <row r="15" spans="1:12">
      <c r="A15" s="409">
        <v>10</v>
      </c>
      <c r="B15" s="410">
        <v>44865</v>
      </c>
      <c r="C15" s="409" t="s">
        <v>660</v>
      </c>
      <c r="D15" s="409" t="s">
        <v>661</v>
      </c>
      <c r="E15" s="409" t="s">
        <v>662</v>
      </c>
      <c r="F15" s="409">
        <v>375</v>
      </c>
      <c r="G15" s="409">
        <v>220</v>
      </c>
      <c r="H15" s="452" t="s">
        <v>640</v>
      </c>
      <c r="I15" s="409"/>
      <c r="J15" s="410">
        <v>44673</v>
      </c>
      <c r="K15" s="110"/>
    </row>
    <row r="16" spans="1:12">
      <c r="A16" s="409">
        <v>11</v>
      </c>
      <c r="B16" s="410">
        <v>44895</v>
      </c>
      <c r="C16" s="409" t="s">
        <v>660</v>
      </c>
      <c r="D16" s="409" t="s">
        <v>661</v>
      </c>
      <c r="E16" s="409" t="s">
        <v>662</v>
      </c>
      <c r="F16" s="409">
        <v>375</v>
      </c>
      <c r="G16" s="409">
        <v>220</v>
      </c>
      <c r="H16" s="452" t="s">
        <v>640</v>
      </c>
      <c r="I16" s="409"/>
      <c r="J16" s="410">
        <v>44673</v>
      </c>
      <c r="K16" s="110"/>
    </row>
    <row r="17" spans="1:11">
      <c r="A17" s="409">
        <v>12</v>
      </c>
      <c r="B17" s="410">
        <v>44848</v>
      </c>
      <c r="C17" s="409" t="s">
        <v>675</v>
      </c>
      <c r="D17" s="409" t="s">
        <v>663</v>
      </c>
      <c r="E17" s="409" t="s">
        <v>664</v>
      </c>
      <c r="F17" s="409">
        <v>90</v>
      </c>
      <c r="G17" s="409">
        <v>5000</v>
      </c>
      <c r="H17" s="452" t="s">
        <v>640</v>
      </c>
      <c r="I17" s="409"/>
      <c r="J17" s="410">
        <v>44796</v>
      </c>
      <c r="K17" s="110"/>
    </row>
    <row r="18" spans="1:11">
      <c r="A18" s="409">
        <v>13</v>
      </c>
      <c r="B18" s="410">
        <v>44848</v>
      </c>
      <c r="C18" s="409" t="s">
        <v>675</v>
      </c>
      <c r="D18" s="409" t="s">
        <v>663</v>
      </c>
      <c r="E18" s="409" t="s">
        <v>665</v>
      </c>
      <c r="F18" s="409">
        <v>177</v>
      </c>
      <c r="G18" s="409">
        <v>5000</v>
      </c>
      <c r="H18" s="452" t="s">
        <v>640</v>
      </c>
      <c r="I18" s="409"/>
      <c r="J18" s="410">
        <v>44796</v>
      </c>
      <c r="K18" s="110"/>
    </row>
    <row r="19" spans="1:11">
      <c r="A19" s="409">
        <v>14</v>
      </c>
      <c r="B19" s="410">
        <v>44890</v>
      </c>
      <c r="C19" s="409" t="s">
        <v>675</v>
      </c>
      <c r="D19" s="409" t="s">
        <v>663</v>
      </c>
      <c r="E19" s="409" t="s">
        <v>664</v>
      </c>
      <c r="F19" s="409">
        <v>46</v>
      </c>
      <c r="G19" s="409">
        <v>5000</v>
      </c>
      <c r="H19" s="452" t="s">
        <v>640</v>
      </c>
      <c r="I19" s="409"/>
      <c r="J19" s="410">
        <v>44796</v>
      </c>
      <c r="K19" s="110"/>
    </row>
    <row r="20" spans="1:11">
      <c r="A20" s="409">
        <v>15</v>
      </c>
      <c r="B20" s="410">
        <v>44890</v>
      </c>
      <c r="C20" s="409" t="s">
        <v>675</v>
      </c>
      <c r="D20" s="409" t="s">
        <v>663</v>
      </c>
      <c r="E20" s="409" t="s">
        <v>665</v>
      </c>
      <c r="F20" s="409">
        <v>103</v>
      </c>
      <c r="G20" s="409">
        <v>5000</v>
      </c>
      <c r="H20" s="452" t="s">
        <v>640</v>
      </c>
      <c r="I20" s="409"/>
      <c r="J20" s="410">
        <v>44796</v>
      </c>
      <c r="K20" s="110"/>
    </row>
    <row r="21" spans="1:11">
      <c r="A21" s="409">
        <v>16</v>
      </c>
      <c r="B21" s="410">
        <v>44904</v>
      </c>
      <c r="C21" s="409" t="s">
        <v>676</v>
      </c>
      <c r="D21" s="409" t="s">
        <v>674</v>
      </c>
      <c r="E21" s="409" t="s">
        <v>673</v>
      </c>
      <c r="F21" s="409">
        <v>8</v>
      </c>
      <c r="G21" s="409">
        <v>60000</v>
      </c>
      <c r="H21" s="452" t="s">
        <v>640</v>
      </c>
      <c r="I21" s="409"/>
      <c r="J21" s="410">
        <v>44858</v>
      </c>
      <c r="K21" s="110"/>
    </row>
    <row r="22" spans="1:11">
      <c r="A22" s="409">
        <v>17</v>
      </c>
      <c r="B22" s="410">
        <v>44915</v>
      </c>
      <c r="C22" s="409" t="s">
        <v>677</v>
      </c>
      <c r="D22" s="409" t="s">
        <v>661</v>
      </c>
      <c r="E22" s="409" t="s">
        <v>666</v>
      </c>
      <c r="F22" s="409">
        <v>35</v>
      </c>
      <c r="G22" s="453">
        <v>28000</v>
      </c>
      <c r="H22" s="452" t="s">
        <v>640</v>
      </c>
      <c r="I22" s="409"/>
      <c r="J22" s="410">
        <v>44911</v>
      </c>
      <c r="K22" s="110"/>
    </row>
    <row r="23" spans="1:11">
      <c r="A23" s="409">
        <v>18</v>
      </c>
      <c r="B23" s="410">
        <v>44915</v>
      </c>
      <c r="C23" s="409" t="s">
        <v>677</v>
      </c>
      <c r="D23" s="409" t="s">
        <v>661</v>
      </c>
      <c r="E23" s="409" t="s">
        <v>667</v>
      </c>
      <c r="F23" s="409">
        <v>35</v>
      </c>
      <c r="G23" s="453">
        <v>5000</v>
      </c>
      <c r="H23" s="452" t="s">
        <v>640</v>
      </c>
      <c r="I23" s="409"/>
      <c r="J23" s="410">
        <v>44911</v>
      </c>
      <c r="K23" s="110"/>
    </row>
    <row r="24" spans="1:11">
      <c r="A24" s="409">
        <v>19</v>
      </c>
      <c r="B24" s="410">
        <v>44915</v>
      </c>
      <c r="C24" s="409" t="s">
        <v>677</v>
      </c>
      <c r="D24" s="409" t="s">
        <v>661</v>
      </c>
      <c r="E24" s="409" t="s">
        <v>669</v>
      </c>
      <c r="F24" s="409">
        <v>35</v>
      </c>
      <c r="G24" s="453">
        <v>5000</v>
      </c>
      <c r="H24" s="452" t="s">
        <v>640</v>
      </c>
      <c r="I24" s="409"/>
      <c r="J24" s="410">
        <v>44911</v>
      </c>
      <c r="K24" s="110"/>
    </row>
    <row r="25" spans="1:11">
      <c r="A25" s="409">
        <v>20</v>
      </c>
      <c r="B25" s="410">
        <v>44915</v>
      </c>
      <c r="C25" s="409" t="s">
        <v>677</v>
      </c>
      <c r="D25" s="409" t="s">
        <v>661</v>
      </c>
      <c r="E25" s="409" t="s">
        <v>668</v>
      </c>
      <c r="F25" s="409">
        <v>35</v>
      </c>
      <c r="G25" s="453">
        <v>10000</v>
      </c>
      <c r="H25" s="452" t="s">
        <v>640</v>
      </c>
      <c r="I25" s="409"/>
      <c r="J25" s="410">
        <v>44911</v>
      </c>
      <c r="K25" s="110"/>
    </row>
    <row r="26" spans="1:11">
      <c r="A26" s="409">
        <v>21</v>
      </c>
      <c r="B26" s="410">
        <v>44923</v>
      </c>
      <c r="C26" s="409" t="s">
        <v>678</v>
      </c>
      <c r="D26" s="409" t="s">
        <v>661</v>
      </c>
      <c r="E26" s="409" t="s">
        <v>671</v>
      </c>
      <c r="F26" s="409">
        <v>300</v>
      </c>
      <c r="G26" s="453">
        <v>2000</v>
      </c>
      <c r="H26" s="452" t="s">
        <v>640</v>
      </c>
      <c r="I26" s="409"/>
      <c r="J26" s="410">
        <v>44790</v>
      </c>
      <c r="K26" s="110"/>
    </row>
    <row r="27" spans="1:11">
      <c r="A27" s="928" t="s">
        <v>59</v>
      </c>
      <c r="B27" s="929"/>
      <c r="C27" s="433"/>
      <c r="D27" s="433"/>
      <c r="E27" s="433"/>
      <c r="F27" s="443">
        <f>SUM(F6:F26)</f>
        <v>3950</v>
      </c>
      <c r="G27" s="443">
        <f>SUM(G6:G26)</f>
        <v>194060</v>
      </c>
      <c r="H27" s="433"/>
      <c r="I27" s="433"/>
      <c r="J27" s="433"/>
      <c r="K27" s="110"/>
    </row>
  </sheetData>
  <sheetProtection password="CC3D" sheet="1" formatCells="0" formatColumns="0" formatRows="0" insertColumns="0" insertRows="0" insertHyperlinks="0" deleteColumns="0" deleteRows="0" sort="0" autoFilter="0" pivotTables="0"/>
  <mergeCells count="4">
    <mergeCell ref="A4:G4"/>
    <mergeCell ref="A27:B27"/>
    <mergeCell ref="A1:J1"/>
    <mergeCell ref="A2:J2"/>
  </mergeCells>
  <phoneticPr fontId="14" type="noConversion"/>
  <pageMargins left="0.15722222626209259" right="0.11777777969837189" top="0.15722222626209259" bottom="0.15722222626209259" header="0.31486111879348755" footer="0.15722222626209259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9"/>
  <sheetViews>
    <sheetView zoomScaleNormal="100" workbookViewId="0">
      <pane xSplit="3" ySplit="5" topLeftCell="D6" activePane="bottomRight" state="frozen"/>
      <selection activeCell="E60" sqref="E60"/>
      <selection pane="topRight" activeCell="E60" sqref="E60"/>
      <selection pane="bottomLeft" activeCell="E60" sqref="E60"/>
      <selection pane="bottomRight" activeCell="G24" sqref="G24"/>
    </sheetView>
  </sheetViews>
  <sheetFormatPr defaultColWidth="9" defaultRowHeight="16.5"/>
  <cols>
    <col min="1" max="2" width="15.625" style="334" customWidth="1"/>
    <col min="3" max="3" width="18.875" style="334" bestFit="1" customWidth="1"/>
    <col min="4" max="9" width="15.625" style="334" customWidth="1"/>
    <col min="10" max="10" width="9" style="32"/>
    <col min="11" max="11" width="11.875" style="32" bestFit="1" customWidth="1"/>
    <col min="12" max="14" width="9" style="32"/>
    <col min="15" max="16" width="10.875" style="32" bestFit="1" customWidth="1"/>
    <col min="17" max="16384" width="9" style="32"/>
  </cols>
  <sheetData>
    <row r="1" spans="1:9">
      <c r="A1" s="612" t="s">
        <v>399</v>
      </c>
      <c r="B1" s="612"/>
      <c r="C1" s="612"/>
      <c r="D1" s="612"/>
      <c r="E1" s="612"/>
      <c r="F1" s="612"/>
      <c r="G1" s="612"/>
      <c r="H1" s="612"/>
      <c r="I1" s="612"/>
    </row>
    <row r="2" spans="1:9">
      <c r="A2" s="612"/>
      <c r="B2" s="612"/>
      <c r="C2" s="612"/>
      <c r="D2" s="612"/>
      <c r="E2" s="612"/>
      <c r="F2" s="612"/>
      <c r="G2" s="612"/>
      <c r="H2" s="612"/>
      <c r="I2" s="612"/>
    </row>
    <row r="3" spans="1:9" ht="17.25" thickBot="1">
      <c r="A3" s="280" t="s">
        <v>374</v>
      </c>
      <c r="B3" s="280"/>
      <c r="C3" s="280"/>
      <c r="D3" s="280"/>
      <c r="E3" s="280"/>
      <c r="F3" s="280"/>
      <c r="G3" s="280"/>
      <c r="H3" s="280"/>
      <c r="I3" s="281" t="s">
        <v>14</v>
      </c>
    </row>
    <row r="4" spans="1:9">
      <c r="A4" s="613" t="s">
        <v>56</v>
      </c>
      <c r="B4" s="614"/>
      <c r="C4" s="615"/>
      <c r="D4" s="616" t="s">
        <v>63</v>
      </c>
      <c r="E4" s="618" t="s">
        <v>11</v>
      </c>
      <c r="F4" s="618" t="s">
        <v>21</v>
      </c>
      <c r="G4" s="618" t="s">
        <v>100</v>
      </c>
      <c r="H4" s="618" t="s">
        <v>49</v>
      </c>
      <c r="I4" s="620" t="s">
        <v>50</v>
      </c>
    </row>
    <row r="5" spans="1:9" ht="17.25" thickBot="1">
      <c r="A5" s="501" t="s">
        <v>47</v>
      </c>
      <c r="B5" s="492" t="s">
        <v>40</v>
      </c>
      <c r="C5" s="493" t="s">
        <v>44</v>
      </c>
      <c r="D5" s="617"/>
      <c r="E5" s="619"/>
      <c r="F5" s="619"/>
      <c r="G5" s="619"/>
      <c r="H5" s="619"/>
      <c r="I5" s="621"/>
    </row>
    <row r="6" spans="1:9">
      <c r="A6" s="586" t="s">
        <v>18</v>
      </c>
      <c r="B6" s="588" t="s">
        <v>18</v>
      </c>
      <c r="C6" s="566" t="s">
        <v>262</v>
      </c>
      <c r="D6" s="335" t="s">
        <v>54</v>
      </c>
      <c r="E6" s="53">
        <v>0</v>
      </c>
      <c r="F6" s="336">
        <v>0</v>
      </c>
      <c r="G6" s="53">
        <v>0</v>
      </c>
      <c r="H6" s="337">
        <v>0</v>
      </c>
      <c r="I6" s="338">
        <f t="shared" ref="I6:I11" si="0">SUM(E6:H6)</f>
        <v>0</v>
      </c>
    </row>
    <row r="7" spans="1:9">
      <c r="A7" s="586"/>
      <c r="B7" s="588"/>
      <c r="C7" s="566"/>
      <c r="D7" s="335" t="s">
        <v>52</v>
      </c>
      <c r="E7" s="53">
        <v>0</v>
      </c>
      <c r="F7" s="340">
        <v>1340540</v>
      </c>
      <c r="G7" s="53">
        <v>0</v>
      </c>
      <c r="H7" s="337">
        <v>0</v>
      </c>
      <c r="I7" s="338">
        <f t="shared" si="0"/>
        <v>1340540</v>
      </c>
    </row>
    <row r="8" spans="1:9">
      <c r="A8" s="586"/>
      <c r="B8" s="588"/>
      <c r="C8" s="589"/>
      <c r="D8" s="335" t="s">
        <v>57</v>
      </c>
      <c r="E8" s="53">
        <v>0</v>
      </c>
      <c r="F8" s="340">
        <f>F6-F7</f>
        <v>-1340540</v>
      </c>
      <c r="G8" s="53">
        <v>0</v>
      </c>
      <c r="H8" s="337">
        <v>0</v>
      </c>
      <c r="I8" s="338">
        <f t="shared" si="0"/>
        <v>-1340540</v>
      </c>
    </row>
    <row r="9" spans="1:9">
      <c r="A9" s="568"/>
      <c r="B9" s="570" t="s">
        <v>9</v>
      </c>
      <c r="C9" s="571"/>
      <c r="D9" s="346" t="s">
        <v>54</v>
      </c>
      <c r="E9" s="347">
        <f>SUM(E6)</f>
        <v>0</v>
      </c>
      <c r="F9" s="347">
        <f>F6</f>
        <v>0</v>
      </c>
      <c r="G9" s="347">
        <v>0</v>
      </c>
      <c r="H9" s="347">
        <v>0</v>
      </c>
      <c r="I9" s="348">
        <f t="shared" si="0"/>
        <v>0</v>
      </c>
    </row>
    <row r="10" spans="1:9">
      <c r="A10" s="568"/>
      <c r="B10" s="572"/>
      <c r="C10" s="573"/>
      <c r="D10" s="346" t="s">
        <v>52</v>
      </c>
      <c r="E10" s="347">
        <f>SUM(E7)</f>
        <v>0</v>
      </c>
      <c r="F10" s="347">
        <f>F7</f>
        <v>1340540</v>
      </c>
      <c r="G10" s="347">
        <v>0</v>
      </c>
      <c r="H10" s="347">
        <v>0</v>
      </c>
      <c r="I10" s="348">
        <f t="shared" si="0"/>
        <v>1340540</v>
      </c>
    </row>
    <row r="11" spans="1:9">
      <c r="A11" s="569"/>
      <c r="B11" s="574"/>
      <c r="C11" s="575"/>
      <c r="D11" s="346" t="s">
        <v>57</v>
      </c>
      <c r="E11" s="347">
        <f>SUM(E8)</f>
        <v>0</v>
      </c>
      <c r="F11" s="347">
        <f>F8</f>
        <v>-1340540</v>
      </c>
      <c r="G11" s="347">
        <v>0</v>
      </c>
      <c r="H11" s="347">
        <v>0</v>
      </c>
      <c r="I11" s="348">
        <f t="shared" si="0"/>
        <v>-1340540</v>
      </c>
    </row>
    <row r="12" spans="1:9" hidden="1">
      <c r="A12" s="586" t="s">
        <v>18</v>
      </c>
      <c r="B12" s="588" t="s">
        <v>215</v>
      </c>
      <c r="C12" s="566" t="s">
        <v>215</v>
      </c>
      <c r="D12" s="335" t="s">
        <v>54</v>
      </c>
      <c r="E12" s="53">
        <v>0</v>
      </c>
      <c r="F12" s="337"/>
      <c r="G12" s="53">
        <v>0</v>
      </c>
      <c r="H12" s="337">
        <v>0</v>
      </c>
      <c r="I12" s="338">
        <f t="shared" ref="I12:I32" si="1">SUM(E12:H12)</f>
        <v>0</v>
      </c>
    </row>
    <row r="13" spans="1:9" hidden="1">
      <c r="A13" s="586"/>
      <c r="B13" s="588"/>
      <c r="C13" s="566"/>
      <c r="D13" s="335" t="s">
        <v>52</v>
      </c>
      <c r="E13" s="53">
        <v>0</v>
      </c>
      <c r="F13" s="337"/>
      <c r="G13" s="53">
        <v>0</v>
      </c>
      <c r="H13" s="337">
        <v>0</v>
      </c>
      <c r="I13" s="338">
        <f t="shared" si="1"/>
        <v>0</v>
      </c>
    </row>
    <row r="14" spans="1:9" hidden="1">
      <c r="A14" s="586"/>
      <c r="B14" s="588"/>
      <c r="C14" s="566"/>
      <c r="D14" s="335" t="s">
        <v>57</v>
      </c>
      <c r="E14" s="53">
        <v>0</v>
      </c>
      <c r="F14" s="337">
        <f>F12-F13</f>
        <v>0</v>
      </c>
      <c r="G14" s="53">
        <v>0</v>
      </c>
      <c r="H14" s="337">
        <v>0</v>
      </c>
      <c r="I14" s="338">
        <f t="shared" si="1"/>
        <v>0</v>
      </c>
    </row>
    <row r="15" spans="1:9" hidden="1">
      <c r="A15" s="568"/>
      <c r="B15" s="570" t="s">
        <v>9</v>
      </c>
      <c r="C15" s="571"/>
      <c r="D15" s="346" t="s">
        <v>54</v>
      </c>
      <c r="E15" s="347">
        <f t="shared" ref="E15:F17" si="2">SUM(E12)</f>
        <v>0</v>
      </c>
      <c r="F15" s="347">
        <f t="shared" si="2"/>
        <v>0</v>
      </c>
      <c r="G15" s="347">
        <v>0</v>
      </c>
      <c r="H15" s="347">
        <v>0</v>
      </c>
      <c r="I15" s="348">
        <f t="shared" si="1"/>
        <v>0</v>
      </c>
    </row>
    <row r="16" spans="1:9" hidden="1">
      <c r="A16" s="568"/>
      <c r="B16" s="572"/>
      <c r="C16" s="573"/>
      <c r="D16" s="346" t="s">
        <v>52</v>
      </c>
      <c r="E16" s="347">
        <f t="shared" si="2"/>
        <v>0</v>
      </c>
      <c r="F16" s="347">
        <f t="shared" si="2"/>
        <v>0</v>
      </c>
      <c r="G16" s="347">
        <v>0</v>
      </c>
      <c r="H16" s="347">
        <v>0</v>
      </c>
      <c r="I16" s="348">
        <f t="shared" si="1"/>
        <v>0</v>
      </c>
    </row>
    <row r="17" spans="1:9" hidden="1">
      <c r="A17" s="569"/>
      <c r="B17" s="574"/>
      <c r="C17" s="575"/>
      <c r="D17" s="346" t="s">
        <v>57</v>
      </c>
      <c r="E17" s="347">
        <f t="shared" si="2"/>
        <v>0</v>
      </c>
      <c r="F17" s="347">
        <f t="shared" si="2"/>
        <v>0</v>
      </c>
      <c r="G17" s="347">
        <v>0</v>
      </c>
      <c r="H17" s="347">
        <v>0</v>
      </c>
      <c r="I17" s="348">
        <f t="shared" si="1"/>
        <v>0</v>
      </c>
    </row>
    <row r="18" spans="1:9">
      <c r="A18" s="585" t="s">
        <v>79</v>
      </c>
      <c r="B18" s="587" t="s">
        <v>99</v>
      </c>
      <c r="C18" s="565" t="s">
        <v>98</v>
      </c>
      <c r="D18" s="335" t="s">
        <v>54</v>
      </c>
      <c r="E18" s="339">
        <v>335626199</v>
      </c>
      <c r="F18" s="337">
        <v>0</v>
      </c>
      <c r="G18" s="337">
        <v>0</v>
      </c>
      <c r="H18" s="337">
        <v>0</v>
      </c>
      <c r="I18" s="338">
        <f t="shared" ref="I18:I26" si="3">SUM(E18:H18)</f>
        <v>335626199</v>
      </c>
    </row>
    <row r="19" spans="1:9">
      <c r="A19" s="586"/>
      <c r="B19" s="588"/>
      <c r="C19" s="566"/>
      <c r="D19" s="335" t="s">
        <v>52</v>
      </c>
      <c r="E19" s="339">
        <v>324739851</v>
      </c>
      <c r="F19" s="337">
        <v>0</v>
      </c>
      <c r="G19" s="337">
        <v>0</v>
      </c>
      <c r="H19" s="337">
        <v>0</v>
      </c>
      <c r="I19" s="338">
        <f t="shared" si="3"/>
        <v>324739851</v>
      </c>
    </row>
    <row r="20" spans="1:9">
      <c r="A20" s="586"/>
      <c r="B20" s="588"/>
      <c r="C20" s="589"/>
      <c r="D20" s="335" t="s">
        <v>57</v>
      </c>
      <c r="E20" s="339">
        <f>E18-E19</f>
        <v>10886348</v>
      </c>
      <c r="F20" s="337">
        <v>0</v>
      </c>
      <c r="G20" s="337">
        <v>0</v>
      </c>
      <c r="H20" s="337">
        <v>0</v>
      </c>
      <c r="I20" s="338">
        <f t="shared" si="3"/>
        <v>10886348</v>
      </c>
    </row>
    <row r="21" spans="1:9">
      <c r="A21" s="494"/>
      <c r="B21" s="495"/>
      <c r="C21" s="603" t="s">
        <v>214</v>
      </c>
      <c r="D21" s="335" t="s">
        <v>54</v>
      </c>
      <c r="E21" s="340">
        <v>812438541</v>
      </c>
      <c r="F21" s="337">
        <v>0</v>
      </c>
      <c r="G21" s="337">
        <v>0</v>
      </c>
      <c r="H21" s="337">
        <v>0</v>
      </c>
      <c r="I21" s="338">
        <f t="shared" si="3"/>
        <v>812438541</v>
      </c>
    </row>
    <row r="22" spans="1:9">
      <c r="A22" s="494"/>
      <c r="B22" s="495"/>
      <c r="C22" s="603"/>
      <c r="D22" s="335" t="s">
        <v>52</v>
      </c>
      <c r="E22" s="340">
        <v>764131434</v>
      </c>
      <c r="F22" s="337">
        <v>0</v>
      </c>
      <c r="G22" s="337">
        <v>0</v>
      </c>
      <c r="H22" s="337">
        <v>0</v>
      </c>
      <c r="I22" s="338">
        <f t="shared" si="3"/>
        <v>764131434</v>
      </c>
    </row>
    <row r="23" spans="1:9">
      <c r="A23" s="494"/>
      <c r="B23" s="495"/>
      <c r="C23" s="603"/>
      <c r="D23" s="335" t="s">
        <v>57</v>
      </c>
      <c r="E23" s="340">
        <f>E21-E22</f>
        <v>48307107</v>
      </c>
      <c r="F23" s="337">
        <v>0</v>
      </c>
      <c r="G23" s="337">
        <v>0</v>
      </c>
      <c r="H23" s="337">
        <v>0</v>
      </c>
      <c r="I23" s="338">
        <f t="shared" si="3"/>
        <v>48307107</v>
      </c>
    </row>
    <row r="24" spans="1:9">
      <c r="A24" s="494"/>
      <c r="B24" s="495"/>
      <c r="C24" s="609" t="s">
        <v>366</v>
      </c>
      <c r="D24" s="335" t="s">
        <v>54</v>
      </c>
      <c r="E24" s="340">
        <v>343682340</v>
      </c>
      <c r="F24" s="337">
        <v>0</v>
      </c>
      <c r="G24" s="337">
        <v>0</v>
      </c>
      <c r="H24" s="337">
        <v>0</v>
      </c>
      <c r="I24" s="338">
        <f t="shared" si="3"/>
        <v>343682340</v>
      </c>
    </row>
    <row r="25" spans="1:9">
      <c r="A25" s="494"/>
      <c r="B25" s="495"/>
      <c r="C25" s="610"/>
      <c r="D25" s="335" t="s">
        <v>52</v>
      </c>
      <c r="E25" s="340">
        <v>329840805</v>
      </c>
      <c r="F25" s="337">
        <v>0</v>
      </c>
      <c r="G25" s="337">
        <v>0</v>
      </c>
      <c r="H25" s="337">
        <v>0</v>
      </c>
      <c r="I25" s="338">
        <f t="shared" si="3"/>
        <v>329840805</v>
      </c>
    </row>
    <row r="26" spans="1:9">
      <c r="A26" s="494"/>
      <c r="B26" s="495"/>
      <c r="C26" s="611"/>
      <c r="D26" s="335" t="s">
        <v>57</v>
      </c>
      <c r="E26" s="340">
        <f>E24-E25</f>
        <v>13841535</v>
      </c>
      <c r="F26" s="337">
        <f>F24-F25</f>
        <v>0</v>
      </c>
      <c r="G26" s="337">
        <f>G24-G25</f>
        <v>0</v>
      </c>
      <c r="H26" s="337">
        <f>H24-H25</f>
        <v>0</v>
      </c>
      <c r="I26" s="338">
        <f t="shared" si="3"/>
        <v>13841535</v>
      </c>
    </row>
    <row r="27" spans="1:9">
      <c r="A27" s="494"/>
      <c r="B27" s="495"/>
      <c r="C27" s="603" t="s">
        <v>102</v>
      </c>
      <c r="D27" s="335" t="s">
        <v>54</v>
      </c>
      <c r="E27" s="337">
        <v>19650000</v>
      </c>
      <c r="F27" s="337">
        <v>0</v>
      </c>
      <c r="G27" s="337">
        <v>0</v>
      </c>
      <c r="H27" s="337">
        <v>0</v>
      </c>
      <c r="I27" s="338">
        <f t="shared" si="1"/>
        <v>19650000</v>
      </c>
    </row>
    <row r="28" spans="1:9">
      <c r="A28" s="494"/>
      <c r="B28" s="495"/>
      <c r="C28" s="603"/>
      <c r="D28" s="335" t="s">
        <v>52</v>
      </c>
      <c r="E28" s="337">
        <v>19650000</v>
      </c>
      <c r="F28" s="337">
        <v>0</v>
      </c>
      <c r="G28" s="337">
        <v>0</v>
      </c>
      <c r="H28" s="337">
        <v>0</v>
      </c>
      <c r="I28" s="338">
        <f t="shared" si="1"/>
        <v>19650000</v>
      </c>
    </row>
    <row r="29" spans="1:9">
      <c r="A29" s="494"/>
      <c r="B29" s="495"/>
      <c r="C29" s="603"/>
      <c r="D29" s="335" t="s">
        <v>57</v>
      </c>
      <c r="E29" s="340">
        <f>E27-E28</f>
        <v>0</v>
      </c>
      <c r="F29" s="337">
        <v>0</v>
      </c>
      <c r="G29" s="337">
        <f>G27-G28</f>
        <v>0</v>
      </c>
      <c r="H29" s="337">
        <v>0</v>
      </c>
      <c r="I29" s="338">
        <f t="shared" si="1"/>
        <v>0</v>
      </c>
    </row>
    <row r="30" spans="1:9">
      <c r="A30" s="568"/>
      <c r="B30" s="570" t="s">
        <v>9</v>
      </c>
      <c r="C30" s="571"/>
      <c r="D30" s="346" t="s">
        <v>54</v>
      </c>
      <c r="E30" s="347">
        <f>E18+E21+E24+E27</f>
        <v>1511397080</v>
      </c>
      <c r="F30" s="347">
        <f t="shared" ref="F30:H30" si="4">F18+F27+F21</f>
        <v>0</v>
      </c>
      <c r="G30" s="347">
        <f t="shared" si="4"/>
        <v>0</v>
      </c>
      <c r="H30" s="347">
        <f t="shared" si="4"/>
        <v>0</v>
      </c>
      <c r="I30" s="348">
        <f>SUM(E30:H30)</f>
        <v>1511397080</v>
      </c>
    </row>
    <row r="31" spans="1:9">
      <c r="A31" s="568"/>
      <c r="B31" s="572"/>
      <c r="C31" s="573"/>
      <c r="D31" s="346" t="s">
        <v>52</v>
      </c>
      <c r="E31" s="347">
        <f>E19+E22+E25+E28</f>
        <v>1438362090</v>
      </c>
      <c r="F31" s="347">
        <f t="shared" ref="F31:H31" si="5">F19+F28+F22</f>
        <v>0</v>
      </c>
      <c r="G31" s="347">
        <f t="shared" si="5"/>
        <v>0</v>
      </c>
      <c r="H31" s="347">
        <f t="shared" si="5"/>
        <v>0</v>
      </c>
      <c r="I31" s="348">
        <f t="shared" si="1"/>
        <v>1438362090</v>
      </c>
    </row>
    <row r="32" spans="1:9">
      <c r="A32" s="569"/>
      <c r="B32" s="572"/>
      <c r="C32" s="573"/>
      <c r="D32" s="346" t="s">
        <v>57</v>
      </c>
      <c r="E32" s="347">
        <f>E20+E23+E26+E29</f>
        <v>73034990</v>
      </c>
      <c r="F32" s="347">
        <f t="shared" ref="F32:H32" si="6">F20+F29+F23</f>
        <v>0</v>
      </c>
      <c r="G32" s="347">
        <f>G20+G29+G23</f>
        <v>0</v>
      </c>
      <c r="H32" s="347">
        <f t="shared" si="6"/>
        <v>0</v>
      </c>
      <c r="I32" s="348">
        <f t="shared" si="1"/>
        <v>73034990</v>
      </c>
    </row>
    <row r="33" spans="1:15">
      <c r="A33" s="604" t="s">
        <v>78</v>
      </c>
      <c r="B33" s="606" t="s">
        <v>78</v>
      </c>
      <c r="C33" s="608" t="s">
        <v>1</v>
      </c>
      <c r="D33" s="335" t="s">
        <v>54</v>
      </c>
      <c r="E33" s="337">
        <v>0</v>
      </c>
      <c r="F33" s="337">
        <v>0</v>
      </c>
      <c r="G33" s="337">
        <v>0</v>
      </c>
      <c r="H33" s="339">
        <v>0</v>
      </c>
      <c r="I33" s="338">
        <f t="shared" ref="I33:I44" si="7">SUM(E33:H33)</f>
        <v>0</v>
      </c>
    </row>
    <row r="34" spans="1:15">
      <c r="A34" s="605"/>
      <c r="B34" s="606"/>
      <c r="C34" s="608"/>
      <c r="D34" s="335" t="s">
        <v>52</v>
      </c>
      <c r="E34" s="337">
        <v>0</v>
      </c>
      <c r="F34" s="337">
        <v>0</v>
      </c>
      <c r="G34" s="337">
        <v>0</v>
      </c>
      <c r="H34" s="339">
        <v>17720000</v>
      </c>
      <c r="I34" s="338">
        <f t="shared" si="7"/>
        <v>17720000</v>
      </c>
    </row>
    <row r="35" spans="1:15">
      <c r="A35" s="605"/>
      <c r="B35" s="607"/>
      <c r="C35" s="608"/>
      <c r="D35" s="335" t="s">
        <v>57</v>
      </c>
      <c r="E35" s="337">
        <f>E33-E34</f>
        <v>0</v>
      </c>
      <c r="F35" s="337">
        <v>0</v>
      </c>
      <c r="G35" s="337">
        <v>0</v>
      </c>
      <c r="H35" s="339">
        <f>H33-H34</f>
        <v>-17720000</v>
      </c>
      <c r="I35" s="338">
        <f t="shared" si="7"/>
        <v>-17720000</v>
      </c>
    </row>
    <row r="36" spans="1:15">
      <c r="A36" s="496"/>
      <c r="B36" s="598"/>
      <c r="C36" s="600" t="s">
        <v>2</v>
      </c>
      <c r="D36" s="335" t="s">
        <v>54</v>
      </c>
      <c r="E36" s="337">
        <v>0</v>
      </c>
      <c r="F36" s="337">
        <v>0</v>
      </c>
      <c r="G36" s="337">
        <v>0</v>
      </c>
      <c r="H36" s="339">
        <v>0</v>
      </c>
      <c r="I36" s="338">
        <f t="shared" si="7"/>
        <v>0</v>
      </c>
    </row>
    <row r="37" spans="1:15">
      <c r="A37" s="496"/>
      <c r="B37" s="598"/>
      <c r="C37" s="601"/>
      <c r="D37" s="335" t="s">
        <v>52</v>
      </c>
      <c r="E37" s="337">
        <v>0</v>
      </c>
      <c r="F37" s="337">
        <v>0</v>
      </c>
      <c r="G37" s="337">
        <v>0</v>
      </c>
      <c r="H37" s="339">
        <v>0</v>
      </c>
      <c r="I37" s="338">
        <f t="shared" si="7"/>
        <v>0</v>
      </c>
    </row>
    <row r="38" spans="1:15">
      <c r="A38" s="496"/>
      <c r="B38" s="599"/>
      <c r="C38" s="602"/>
      <c r="D38" s="335" t="s">
        <v>57</v>
      </c>
      <c r="E38" s="337">
        <f>E36-E37</f>
        <v>0</v>
      </c>
      <c r="F38" s="337">
        <v>0</v>
      </c>
      <c r="G38" s="337">
        <v>0</v>
      </c>
      <c r="H38" s="339">
        <f>H36-H37</f>
        <v>0</v>
      </c>
      <c r="I38" s="338">
        <f t="shared" si="7"/>
        <v>0</v>
      </c>
    </row>
    <row r="39" spans="1:15">
      <c r="A39" s="496"/>
      <c r="B39" s="596" t="s">
        <v>9</v>
      </c>
      <c r="C39" s="597"/>
      <c r="D39" s="346" t="s">
        <v>54</v>
      </c>
      <c r="E39" s="347">
        <v>0</v>
      </c>
      <c r="F39" s="347">
        <v>0</v>
      </c>
      <c r="G39" s="347">
        <v>0</v>
      </c>
      <c r="H39" s="347">
        <f>H33+H36</f>
        <v>0</v>
      </c>
      <c r="I39" s="348">
        <f t="shared" si="7"/>
        <v>0</v>
      </c>
      <c r="J39" s="37"/>
      <c r="K39" s="37"/>
      <c r="L39" s="37"/>
      <c r="M39" s="37"/>
      <c r="N39" s="37"/>
      <c r="O39" s="37"/>
    </row>
    <row r="40" spans="1:15">
      <c r="A40" s="496"/>
      <c r="B40" s="596"/>
      <c r="C40" s="597"/>
      <c r="D40" s="346" t="s">
        <v>52</v>
      </c>
      <c r="E40" s="347">
        <v>0</v>
      </c>
      <c r="F40" s="347">
        <v>0</v>
      </c>
      <c r="G40" s="347">
        <v>0</v>
      </c>
      <c r="H40" s="347">
        <f>H34+H37</f>
        <v>17720000</v>
      </c>
      <c r="I40" s="348">
        <f t="shared" si="7"/>
        <v>17720000</v>
      </c>
    </row>
    <row r="41" spans="1:15">
      <c r="A41" s="496"/>
      <c r="B41" s="596"/>
      <c r="C41" s="597"/>
      <c r="D41" s="346" t="s">
        <v>57</v>
      </c>
      <c r="E41" s="347">
        <f>E39-E40</f>
        <v>0</v>
      </c>
      <c r="F41" s="347">
        <v>0</v>
      </c>
      <c r="G41" s="347">
        <v>0</v>
      </c>
      <c r="H41" s="347">
        <f>H35+H38</f>
        <v>-17720000</v>
      </c>
      <c r="I41" s="348">
        <f t="shared" si="7"/>
        <v>-17720000</v>
      </c>
    </row>
    <row r="42" spans="1:15">
      <c r="A42" s="585" t="s">
        <v>43</v>
      </c>
      <c r="B42" s="587" t="s">
        <v>43</v>
      </c>
      <c r="C42" s="565" t="s">
        <v>208</v>
      </c>
      <c r="D42" s="341" t="s">
        <v>54</v>
      </c>
      <c r="E42" s="339">
        <v>0</v>
      </c>
      <c r="F42" s="339">
        <v>0</v>
      </c>
      <c r="G42" s="90">
        <v>0</v>
      </c>
      <c r="H42" s="339">
        <v>0</v>
      </c>
      <c r="I42" s="342">
        <f t="shared" si="7"/>
        <v>0</v>
      </c>
    </row>
    <row r="43" spans="1:15">
      <c r="A43" s="586"/>
      <c r="B43" s="588"/>
      <c r="C43" s="566"/>
      <c r="D43" s="341" t="s">
        <v>52</v>
      </c>
      <c r="E43" s="339">
        <v>184985</v>
      </c>
      <c r="F43" s="339">
        <v>8450532</v>
      </c>
      <c r="G43" s="90">
        <v>0</v>
      </c>
      <c r="H43" s="339">
        <v>3296</v>
      </c>
      <c r="I43" s="342">
        <f>SUM(E43:H43)</f>
        <v>8638813</v>
      </c>
    </row>
    <row r="44" spans="1:15">
      <c r="A44" s="586"/>
      <c r="B44" s="588"/>
      <c r="C44" s="589"/>
      <c r="D44" s="341" t="s">
        <v>57</v>
      </c>
      <c r="E44" s="339">
        <f>E42-E43</f>
        <v>-184985</v>
      </c>
      <c r="F44" s="339">
        <f>F42-F43</f>
        <v>-8450532</v>
      </c>
      <c r="G44" s="90">
        <v>0</v>
      </c>
      <c r="H44" s="339">
        <f>H42-H43</f>
        <v>-3296</v>
      </c>
      <c r="I44" s="342">
        <f t="shared" si="7"/>
        <v>-8638813</v>
      </c>
    </row>
    <row r="45" spans="1:15">
      <c r="A45" s="568"/>
      <c r="B45" s="570" t="s">
        <v>9</v>
      </c>
      <c r="C45" s="571"/>
      <c r="D45" s="346" t="s">
        <v>54</v>
      </c>
      <c r="E45" s="347">
        <f t="shared" ref="E45:F47" si="8">E42</f>
        <v>0</v>
      </c>
      <c r="F45" s="347">
        <f t="shared" si="8"/>
        <v>0</v>
      </c>
      <c r="G45" s="347">
        <f t="shared" ref="G45:I45" si="9">G42</f>
        <v>0</v>
      </c>
      <c r="H45" s="347">
        <f t="shared" si="9"/>
        <v>0</v>
      </c>
      <c r="I45" s="348">
        <f t="shared" si="9"/>
        <v>0</v>
      </c>
      <c r="K45" s="123"/>
    </row>
    <row r="46" spans="1:15">
      <c r="A46" s="568"/>
      <c r="B46" s="572"/>
      <c r="C46" s="573"/>
      <c r="D46" s="346" t="s">
        <v>52</v>
      </c>
      <c r="E46" s="347">
        <f t="shared" si="8"/>
        <v>184985</v>
      </c>
      <c r="F46" s="347">
        <f t="shared" si="8"/>
        <v>8450532</v>
      </c>
      <c r="G46" s="347">
        <f t="shared" ref="G46:I47" si="10">G43</f>
        <v>0</v>
      </c>
      <c r="H46" s="347">
        <f t="shared" si="10"/>
        <v>3296</v>
      </c>
      <c r="I46" s="348">
        <f t="shared" si="10"/>
        <v>8638813</v>
      </c>
    </row>
    <row r="47" spans="1:15" ht="17.25" thickBot="1">
      <c r="A47" s="590"/>
      <c r="B47" s="591"/>
      <c r="C47" s="592"/>
      <c r="D47" s="349" t="s">
        <v>57</v>
      </c>
      <c r="E47" s="350">
        <f t="shared" si="8"/>
        <v>-184985</v>
      </c>
      <c r="F47" s="350">
        <f t="shared" si="8"/>
        <v>-8450532</v>
      </c>
      <c r="G47" s="350">
        <f t="shared" si="10"/>
        <v>0</v>
      </c>
      <c r="H47" s="350">
        <f t="shared" si="10"/>
        <v>-3296</v>
      </c>
      <c r="I47" s="348">
        <f t="shared" si="10"/>
        <v>-8638813</v>
      </c>
    </row>
    <row r="48" spans="1:15">
      <c r="A48" s="593" t="s">
        <v>46</v>
      </c>
      <c r="B48" s="594" t="s">
        <v>46</v>
      </c>
      <c r="C48" s="595" t="s">
        <v>85</v>
      </c>
      <c r="D48" s="343" t="s">
        <v>54</v>
      </c>
      <c r="E48" s="344">
        <v>18057653</v>
      </c>
      <c r="F48" s="339">
        <v>1534009</v>
      </c>
      <c r="G48" s="344">
        <v>0</v>
      </c>
      <c r="H48" s="344">
        <v>0</v>
      </c>
      <c r="I48" s="345">
        <f>SUM(E48:H48)</f>
        <v>19591662</v>
      </c>
    </row>
    <row r="49" spans="1:9">
      <c r="A49" s="586"/>
      <c r="B49" s="588"/>
      <c r="C49" s="566"/>
      <c r="D49" s="341" t="s">
        <v>52</v>
      </c>
      <c r="E49" s="90">
        <v>18057653</v>
      </c>
      <c r="F49" s="339">
        <v>1512017</v>
      </c>
      <c r="G49" s="90">
        <v>0</v>
      </c>
      <c r="H49" s="90">
        <v>0</v>
      </c>
      <c r="I49" s="342">
        <f t="shared" ref="I49:I55" si="11">SUM(E49:H49)</f>
        <v>19569670</v>
      </c>
    </row>
    <row r="50" spans="1:9">
      <c r="A50" s="586"/>
      <c r="B50" s="588"/>
      <c r="C50" s="589"/>
      <c r="D50" s="341" t="s">
        <v>57</v>
      </c>
      <c r="E50" s="90">
        <f>E48-E49</f>
        <v>0</v>
      </c>
      <c r="F50" s="339">
        <f>F48-F49</f>
        <v>21992</v>
      </c>
      <c r="G50" s="90">
        <v>0</v>
      </c>
      <c r="H50" s="90">
        <v>0</v>
      </c>
      <c r="I50" s="342">
        <f t="shared" si="11"/>
        <v>21992</v>
      </c>
    </row>
    <row r="51" spans="1:9">
      <c r="A51" s="494"/>
      <c r="B51" s="495"/>
      <c r="C51" s="565" t="s">
        <v>38</v>
      </c>
      <c r="D51" s="341" t="s">
        <v>54</v>
      </c>
      <c r="E51" s="90">
        <v>0</v>
      </c>
      <c r="F51" s="90">
        <v>0</v>
      </c>
      <c r="G51" s="90">
        <v>0</v>
      </c>
      <c r="H51" s="339">
        <v>3389211</v>
      </c>
      <c r="I51" s="342">
        <f t="shared" si="11"/>
        <v>3389211</v>
      </c>
    </row>
    <row r="52" spans="1:9">
      <c r="A52" s="494"/>
      <c r="B52" s="495"/>
      <c r="C52" s="566"/>
      <c r="D52" s="341" t="s">
        <v>52</v>
      </c>
      <c r="E52" s="90">
        <v>0</v>
      </c>
      <c r="F52" s="90">
        <v>0</v>
      </c>
      <c r="G52" s="90">
        <v>0</v>
      </c>
      <c r="H52" s="339">
        <v>3389211</v>
      </c>
      <c r="I52" s="342">
        <f t="shared" si="11"/>
        <v>3389211</v>
      </c>
    </row>
    <row r="53" spans="1:9">
      <c r="A53" s="494"/>
      <c r="B53" s="495"/>
      <c r="C53" s="567"/>
      <c r="D53" s="341" t="s">
        <v>57</v>
      </c>
      <c r="E53" s="90">
        <v>0</v>
      </c>
      <c r="F53" s="90">
        <v>0</v>
      </c>
      <c r="G53" s="90">
        <v>0</v>
      </c>
      <c r="H53" s="339">
        <f>H51-H52</f>
        <v>0</v>
      </c>
      <c r="I53" s="342">
        <f t="shared" si="11"/>
        <v>0</v>
      </c>
    </row>
    <row r="54" spans="1:9">
      <c r="A54" s="568"/>
      <c r="B54" s="570" t="s">
        <v>9</v>
      </c>
      <c r="C54" s="571"/>
      <c r="D54" s="346" t="s">
        <v>54</v>
      </c>
      <c r="E54" s="347">
        <f t="shared" ref="E54:F56" si="12">E48+E51</f>
        <v>18057653</v>
      </c>
      <c r="F54" s="347">
        <f t="shared" si="12"/>
        <v>1534009</v>
      </c>
      <c r="G54" s="347">
        <f t="shared" ref="G54" si="13">G48+G51</f>
        <v>0</v>
      </c>
      <c r="H54" s="347">
        <f>H48+H51</f>
        <v>3389211</v>
      </c>
      <c r="I54" s="348">
        <f t="shared" si="11"/>
        <v>22980873</v>
      </c>
    </row>
    <row r="55" spans="1:9">
      <c r="A55" s="568"/>
      <c r="B55" s="572"/>
      <c r="C55" s="573"/>
      <c r="D55" s="346" t="s">
        <v>52</v>
      </c>
      <c r="E55" s="347">
        <f t="shared" si="12"/>
        <v>18057653</v>
      </c>
      <c r="F55" s="347">
        <f t="shared" si="12"/>
        <v>1512017</v>
      </c>
      <c r="G55" s="347">
        <f t="shared" ref="G55:G56" si="14">G49+G52</f>
        <v>0</v>
      </c>
      <c r="H55" s="347">
        <f>H49+H52</f>
        <v>3389211</v>
      </c>
      <c r="I55" s="348">
        <f t="shared" si="11"/>
        <v>22958881</v>
      </c>
    </row>
    <row r="56" spans="1:9" ht="17.25" thickBot="1">
      <c r="A56" s="569"/>
      <c r="B56" s="574"/>
      <c r="C56" s="575"/>
      <c r="D56" s="351" t="s">
        <v>57</v>
      </c>
      <c r="E56" s="352">
        <f t="shared" si="12"/>
        <v>0</v>
      </c>
      <c r="F56" s="352">
        <f t="shared" si="12"/>
        <v>21992</v>
      </c>
      <c r="G56" s="352">
        <f t="shared" si="14"/>
        <v>0</v>
      </c>
      <c r="H56" s="352">
        <f>H50+H53</f>
        <v>0</v>
      </c>
      <c r="I56" s="353">
        <f>SUM(E56:H56)</f>
        <v>21992</v>
      </c>
    </row>
    <row r="57" spans="1:9">
      <c r="A57" s="576" t="s">
        <v>77</v>
      </c>
      <c r="B57" s="577"/>
      <c r="C57" s="578"/>
      <c r="D57" s="354" t="s">
        <v>54</v>
      </c>
      <c r="E57" s="355">
        <f>E9+E54+E45+E39+E30+E15</f>
        <v>1529454733</v>
      </c>
      <c r="F57" s="355">
        <f t="shared" ref="F57:H57" si="15">F9+F54+F45+F39+F30+F15</f>
        <v>1534009</v>
      </c>
      <c r="G57" s="355">
        <f t="shared" si="15"/>
        <v>0</v>
      </c>
      <c r="H57" s="355">
        <f t="shared" si="15"/>
        <v>3389211</v>
      </c>
      <c r="I57" s="356">
        <f>I9+I54+I45+I39+I30+I15</f>
        <v>1534377953</v>
      </c>
    </row>
    <row r="58" spans="1:9">
      <c r="A58" s="579"/>
      <c r="B58" s="580"/>
      <c r="C58" s="581"/>
      <c r="D58" s="357" t="s">
        <v>52</v>
      </c>
      <c r="E58" s="358">
        <f>E10+E55+E46+E40+E31+E16</f>
        <v>1456604728</v>
      </c>
      <c r="F58" s="358">
        <f t="shared" ref="F58:H58" si="16">F10+F55+F46+F40+F31+F16</f>
        <v>11303089</v>
      </c>
      <c r="G58" s="358">
        <f t="shared" si="16"/>
        <v>0</v>
      </c>
      <c r="H58" s="358">
        <f t="shared" si="16"/>
        <v>21112507</v>
      </c>
      <c r="I58" s="359">
        <f>I10+I55+I46+I40+I31+I16</f>
        <v>1489020324</v>
      </c>
    </row>
    <row r="59" spans="1:9" ht="17.25" thickBot="1">
      <c r="A59" s="582"/>
      <c r="B59" s="583"/>
      <c r="C59" s="584"/>
      <c r="D59" s="360" t="s">
        <v>57</v>
      </c>
      <c r="E59" s="361">
        <f>E11+E32+E41+E47+E56</f>
        <v>72850005</v>
      </c>
      <c r="F59" s="361">
        <f t="shared" ref="F59:H59" si="17">F11+F56+F47+F41+F32+F17</f>
        <v>-9769080</v>
      </c>
      <c r="G59" s="361">
        <f t="shared" si="17"/>
        <v>0</v>
      </c>
      <c r="H59" s="361">
        <f t="shared" si="17"/>
        <v>-17723296</v>
      </c>
      <c r="I59" s="362">
        <f>I57-I58</f>
        <v>45357629</v>
      </c>
    </row>
  </sheetData>
  <sheetProtection password="CC3D" sheet="1" formatCells="0" formatColumns="0" formatRows="0" insertColumns="0" insertRows="0" insertHyperlinks="0" deleteColumns="0" deleteRows="0" sort="0" autoFilter="0" pivotTables="0"/>
  <mergeCells count="44">
    <mergeCell ref="A1:I2"/>
    <mergeCell ref="A4:C4"/>
    <mergeCell ref="D4:D5"/>
    <mergeCell ref="E4:E5"/>
    <mergeCell ref="F4:F5"/>
    <mergeCell ref="G4:G5"/>
    <mergeCell ref="H4:H5"/>
    <mergeCell ref="I4:I5"/>
    <mergeCell ref="A15:A17"/>
    <mergeCell ref="B15:C17"/>
    <mergeCell ref="A6:A8"/>
    <mergeCell ref="B6:B8"/>
    <mergeCell ref="C6:C8"/>
    <mergeCell ref="A9:A11"/>
    <mergeCell ref="B9:C11"/>
    <mergeCell ref="A12:A14"/>
    <mergeCell ref="B12:B14"/>
    <mergeCell ref="C12:C14"/>
    <mergeCell ref="B39:C41"/>
    <mergeCell ref="B36:B38"/>
    <mergeCell ref="C36:C38"/>
    <mergeCell ref="A18:A20"/>
    <mergeCell ref="B18:B20"/>
    <mergeCell ref="C18:C20"/>
    <mergeCell ref="C21:C23"/>
    <mergeCell ref="C27:C29"/>
    <mergeCell ref="A30:A32"/>
    <mergeCell ref="B30:C32"/>
    <mergeCell ref="A33:A35"/>
    <mergeCell ref="B33:B35"/>
    <mergeCell ref="C33:C35"/>
    <mergeCell ref="C24:C26"/>
    <mergeCell ref="C51:C53"/>
    <mergeCell ref="A54:A56"/>
    <mergeCell ref="B54:C56"/>
    <mergeCell ref="A57:C59"/>
    <mergeCell ref="A42:A44"/>
    <mergeCell ref="B42:B44"/>
    <mergeCell ref="C42:C44"/>
    <mergeCell ref="A45:A47"/>
    <mergeCell ref="B45:C47"/>
    <mergeCell ref="A48:A50"/>
    <mergeCell ref="B48:B50"/>
    <mergeCell ref="C48:C50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7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/>
  <cols>
    <col min="1" max="1" width="9" style="32"/>
    <col min="2" max="2" width="21.125" style="32" bestFit="1" customWidth="1"/>
    <col min="3" max="3" width="21.625" style="32" bestFit="1" customWidth="1"/>
    <col min="4" max="4" width="9" style="32"/>
    <col min="5" max="6" width="13.375" style="32" bestFit="1" customWidth="1"/>
    <col min="7" max="7" width="13.375" style="32" customWidth="1"/>
    <col min="8" max="8" width="11" style="32" bestFit="1" customWidth="1"/>
    <col min="9" max="9" width="13.375" style="32" bestFit="1" customWidth="1"/>
    <col min="10" max="10" width="12.125" style="32" bestFit="1" customWidth="1"/>
    <col min="11" max="11" width="13.625" style="32" bestFit="1" customWidth="1"/>
    <col min="12" max="12" width="11.75" style="32" bestFit="1" customWidth="1"/>
    <col min="13" max="16384" width="9" style="32"/>
  </cols>
  <sheetData>
    <row r="1" spans="1:9">
      <c r="A1" s="664" t="s">
        <v>112</v>
      </c>
      <c r="B1" s="664"/>
      <c r="C1" s="664"/>
      <c r="D1" s="664"/>
      <c r="E1" s="664"/>
      <c r="F1" s="664"/>
      <c r="G1" s="664"/>
      <c r="H1" s="664"/>
      <c r="I1" s="664"/>
    </row>
    <row r="2" spans="1:9">
      <c r="A2" s="664"/>
      <c r="B2" s="664"/>
      <c r="C2" s="664"/>
      <c r="D2" s="664"/>
      <c r="E2" s="664"/>
      <c r="F2" s="664"/>
      <c r="G2" s="664"/>
      <c r="H2" s="664"/>
      <c r="I2" s="664"/>
    </row>
    <row r="3" spans="1:9" ht="17.25" thickBot="1">
      <c r="A3" s="103" t="s">
        <v>113</v>
      </c>
      <c r="B3" s="103"/>
      <c r="C3" s="103"/>
      <c r="D3" s="103"/>
      <c r="E3" s="103"/>
      <c r="F3" s="103"/>
      <c r="G3" s="103"/>
      <c r="H3" s="103"/>
      <c r="I3" s="104" t="s">
        <v>14</v>
      </c>
    </row>
    <row r="4" spans="1:9">
      <c r="A4" s="665" t="s">
        <v>56</v>
      </c>
      <c r="B4" s="666"/>
      <c r="C4" s="667"/>
      <c r="D4" s="668" t="s">
        <v>63</v>
      </c>
      <c r="E4" s="670" t="s">
        <v>11</v>
      </c>
      <c r="F4" s="670" t="s">
        <v>21</v>
      </c>
      <c r="G4" s="670" t="s">
        <v>101</v>
      </c>
      <c r="H4" s="670" t="s">
        <v>49</v>
      </c>
      <c r="I4" s="672" t="s">
        <v>50</v>
      </c>
    </row>
    <row r="5" spans="1:9" ht="17.25" thickBot="1">
      <c r="A5" s="107" t="s">
        <v>47</v>
      </c>
      <c r="B5" s="105" t="s">
        <v>40</v>
      </c>
      <c r="C5" s="106" t="s">
        <v>44</v>
      </c>
      <c r="D5" s="669"/>
      <c r="E5" s="671"/>
      <c r="F5" s="671"/>
      <c r="G5" s="671"/>
      <c r="H5" s="671"/>
      <c r="I5" s="673"/>
    </row>
    <row r="6" spans="1:9">
      <c r="A6" s="674" t="s">
        <v>48</v>
      </c>
      <c r="B6" s="646" t="s">
        <v>169</v>
      </c>
      <c r="C6" s="662" t="s">
        <v>26</v>
      </c>
      <c r="D6" s="52" t="s">
        <v>54</v>
      </c>
      <c r="E6" s="53">
        <v>115830840</v>
      </c>
      <c r="F6" s="53">
        <v>0</v>
      </c>
      <c r="G6" s="53">
        <v>0</v>
      </c>
      <c r="H6" s="53">
        <v>0</v>
      </c>
      <c r="I6" s="70">
        <f>SUM(E6:H6)</f>
        <v>115830840</v>
      </c>
    </row>
    <row r="7" spans="1:9">
      <c r="A7" s="674"/>
      <c r="B7" s="646"/>
      <c r="C7" s="662"/>
      <c r="D7" s="52" t="s">
        <v>52</v>
      </c>
      <c r="E7" s="53">
        <v>115471940</v>
      </c>
      <c r="F7" s="50">
        <v>0</v>
      </c>
      <c r="G7" s="50">
        <v>0</v>
      </c>
      <c r="H7" s="50">
        <v>0</v>
      </c>
      <c r="I7" s="51">
        <f t="shared" ref="I7:I14" si="0">SUM(E7:H7)</f>
        <v>115471940</v>
      </c>
    </row>
    <row r="8" spans="1:9">
      <c r="A8" s="674"/>
      <c r="B8" s="647"/>
      <c r="C8" s="663"/>
      <c r="D8" s="52" t="s">
        <v>57</v>
      </c>
      <c r="E8" s="53">
        <f>E7-E6</f>
        <v>-358900</v>
      </c>
      <c r="F8" s="50">
        <v>0</v>
      </c>
      <c r="G8" s="50">
        <v>0</v>
      </c>
      <c r="H8" s="50">
        <v>0</v>
      </c>
      <c r="I8" s="51">
        <f t="shared" si="0"/>
        <v>-358900</v>
      </c>
    </row>
    <row r="9" spans="1:9">
      <c r="A9" s="674"/>
      <c r="B9" s="631"/>
      <c r="C9" s="661" t="s">
        <v>30</v>
      </c>
      <c r="D9" s="52" t="s">
        <v>54</v>
      </c>
      <c r="E9" s="50">
        <v>10905350</v>
      </c>
      <c r="F9" s="50">
        <v>0</v>
      </c>
      <c r="G9" s="50">
        <v>0</v>
      </c>
      <c r="H9" s="50">
        <v>0</v>
      </c>
      <c r="I9" s="51">
        <f t="shared" si="0"/>
        <v>10905350</v>
      </c>
    </row>
    <row r="10" spans="1:9">
      <c r="A10" s="674"/>
      <c r="B10" s="631"/>
      <c r="C10" s="659"/>
      <c r="D10" s="52" t="s">
        <v>52</v>
      </c>
      <c r="E10" s="50">
        <v>10905350</v>
      </c>
      <c r="F10" s="50">
        <v>0</v>
      </c>
      <c r="G10" s="50">
        <v>0</v>
      </c>
      <c r="H10" s="50">
        <v>0</v>
      </c>
      <c r="I10" s="51">
        <f>SUM(E10:H10)</f>
        <v>10905350</v>
      </c>
    </row>
    <row r="11" spans="1:9">
      <c r="A11" s="674"/>
      <c r="B11" s="631"/>
      <c r="C11" s="660"/>
      <c r="D11" s="52" t="s">
        <v>57</v>
      </c>
      <c r="E11" s="53">
        <f>E10-E9</f>
        <v>0</v>
      </c>
      <c r="F11" s="50">
        <v>0</v>
      </c>
      <c r="G11" s="50">
        <v>0</v>
      </c>
      <c r="H11" s="50">
        <v>0</v>
      </c>
      <c r="I11" s="51">
        <f t="shared" si="0"/>
        <v>0</v>
      </c>
    </row>
    <row r="12" spans="1:9">
      <c r="A12" s="674"/>
      <c r="B12" s="631"/>
      <c r="C12" s="661" t="s">
        <v>130</v>
      </c>
      <c r="D12" s="52" t="s">
        <v>54</v>
      </c>
      <c r="E12" s="50">
        <v>11957060</v>
      </c>
      <c r="F12" s="50">
        <v>0</v>
      </c>
      <c r="G12" s="50">
        <v>0</v>
      </c>
      <c r="H12" s="50">
        <v>0</v>
      </c>
      <c r="I12" s="51">
        <f t="shared" si="0"/>
        <v>11957060</v>
      </c>
    </row>
    <row r="13" spans="1:9">
      <c r="A13" s="674"/>
      <c r="B13" s="631"/>
      <c r="C13" s="659"/>
      <c r="D13" s="52" t="s">
        <v>52</v>
      </c>
      <c r="E13" s="53">
        <v>9114050</v>
      </c>
      <c r="F13" s="50">
        <v>0</v>
      </c>
      <c r="G13" s="50">
        <v>0</v>
      </c>
      <c r="H13" s="50">
        <v>0</v>
      </c>
      <c r="I13" s="51">
        <f t="shared" si="0"/>
        <v>9114050</v>
      </c>
    </row>
    <row r="14" spans="1:9">
      <c r="A14" s="674"/>
      <c r="B14" s="631"/>
      <c r="C14" s="660"/>
      <c r="D14" s="52" t="s">
        <v>57</v>
      </c>
      <c r="E14" s="53">
        <f>E13-E12</f>
        <v>-2843010</v>
      </c>
      <c r="F14" s="50">
        <v>0</v>
      </c>
      <c r="G14" s="50">
        <v>0</v>
      </c>
      <c r="H14" s="50">
        <v>0</v>
      </c>
      <c r="I14" s="51">
        <f t="shared" si="0"/>
        <v>-2843010</v>
      </c>
    </row>
    <row r="15" spans="1:9">
      <c r="A15" s="674"/>
      <c r="B15" s="631"/>
      <c r="C15" s="624" t="s">
        <v>9</v>
      </c>
      <c r="D15" s="54" t="s">
        <v>54</v>
      </c>
      <c r="E15" s="55">
        <f>E6+E9+E12</f>
        <v>138693250</v>
      </c>
      <c r="F15" s="55">
        <v>0</v>
      </c>
      <c r="G15" s="55">
        <v>0</v>
      </c>
      <c r="H15" s="55">
        <v>0</v>
      </c>
      <c r="I15" s="56">
        <f t="shared" ref="I15:I17" si="1">SUM(E15:H15)</f>
        <v>138693250</v>
      </c>
    </row>
    <row r="16" spans="1:9">
      <c r="A16" s="674"/>
      <c r="B16" s="631"/>
      <c r="C16" s="625"/>
      <c r="D16" s="54" t="s">
        <v>52</v>
      </c>
      <c r="E16" s="55">
        <f t="shared" ref="E16:E17" si="2">E7+E10+E13</f>
        <v>135491340</v>
      </c>
      <c r="F16" s="55">
        <v>0</v>
      </c>
      <c r="G16" s="55">
        <v>0</v>
      </c>
      <c r="H16" s="55">
        <v>0</v>
      </c>
      <c r="I16" s="56">
        <f t="shared" si="1"/>
        <v>135491340</v>
      </c>
    </row>
    <row r="17" spans="1:9">
      <c r="A17" s="674"/>
      <c r="B17" s="631"/>
      <c r="C17" s="626"/>
      <c r="D17" s="54" t="s">
        <v>57</v>
      </c>
      <c r="E17" s="55">
        <f t="shared" si="2"/>
        <v>-3201910</v>
      </c>
      <c r="F17" s="55">
        <v>0</v>
      </c>
      <c r="G17" s="55">
        <v>0</v>
      </c>
      <c r="H17" s="55">
        <v>0</v>
      </c>
      <c r="I17" s="56">
        <f t="shared" si="1"/>
        <v>-3201910</v>
      </c>
    </row>
    <row r="18" spans="1:9">
      <c r="A18" s="674"/>
      <c r="B18" s="645" t="s">
        <v>170</v>
      </c>
      <c r="C18" s="694" t="s">
        <v>26</v>
      </c>
      <c r="D18" s="49" t="s">
        <v>54</v>
      </c>
      <c r="E18" s="50">
        <v>108054000</v>
      </c>
      <c r="F18" s="50">
        <v>0</v>
      </c>
      <c r="G18" s="50">
        <v>0</v>
      </c>
      <c r="H18" s="57">
        <v>0</v>
      </c>
      <c r="I18" s="51">
        <f>SUM(E18:H18)</f>
        <v>108054000</v>
      </c>
    </row>
    <row r="19" spans="1:9">
      <c r="A19" s="674"/>
      <c r="B19" s="646"/>
      <c r="C19" s="662"/>
      <c r="D19" s="52" t="s">
        <v>52</v>
      </c>
      <c r="E19" s="53">
        <v>107972730</v>
      </c>
      <c r="F19" s="50">
        <v>0</v>
      </c>
      <c r="G19" s="50">
        <v>0</v>
      </c>
      <c r="H19" s="57">
        <v>0</v>
      </c>
      <c r="I19" s="51">
        <f t="shared" ref="I19:I21" si="3">SUM(E19:H19)</f>
        <v>107972730</v>
      </c>
    </row>
    <row r="20" spans="1:9">
      <c r="A20" s="674"/>
      <c r="B20" s="647"/>
      <c r="C20" s="663"/>
      <c r="D20" s="52" t="s">
        <v>57</v>
      </c>
      <c r="E20" s="53">
        <f>E19-E18</f>
        <v>-81270</v>
      </c>
      <c r="F20" s="50">
        <v>0</v>
      </c>
      <c r="G20" s="50">
        <v>0</v>
      </c>
      <c r="H20" s="57">
        <v>0</v>
      </c>
      <c r="I20" s="51">
        <f t="shared" si="3"/>
        <v>-81270</v>
      </c>
    </row>
    <row r="21" spans="1:9">
      <c r="A21" s="674"/>
      <c r="B21" s="695"/>
      <c r="C21" s="661" t="s">
        <v>30</v>
      </c>
      <c r="D21" s="52" t="s">
        <v>54</v>
      </c>
      <c r="E21" s="50">
        <v>11410560</v>
      </c>
      <c r="F21" s="50">
        <v>0</v>
      </c>
      <c r="G21" s="50">
        <v>0</v>
      </c>
      <c r="H21" s="57">
        <v>0</v>
      </c>
      <c r="I21" s="51">
        <f t="shared" si="3"/>
        <v>11410560</v>
      </c>
    </row>
    <row r="22" spans="1:9">
      <c r="A22" s="674"/>
      <c r="B22" s="696"/>
      <c r="C22" s="659"/>
      <c r="D22" s="52" t="s">
        <v>52</v>
      </c>
      <c r="E22" s="50">
        <v>11410560</v>
      </c>
      <c r="F22" s="50">
        <v>0</v>
      </c>
      <c r="G22" s="50">
        <v>0</v>
      </c>
      <c r="H22" s="57">
        <v>0</v>
      </c>
      <c r="I22" s="51">
        <f>SUM(E22:H22)</f>
        <v>11410560</v>
      </c>
    </row>
    <row r="23" spans="1:9">
      <c r="A23" s="674"/>
      <c r="B23" s="696"/>
      <c r="C23" s="660"/>
      <c r="D23" s="52" t="s">
        <v>57</v>
      </c>
      <c r="E23" s="53">
        <f>E22-E21</f>
        <v>0</v>
      </c>
      <c r="F23" s="50">
        <v>0</v>
      </c>
      <c r="G23" s="50">
        <v>0</v>
      </c>
      <c r="H23" s="57">
        <v>0</v>
      </c>
      <c r="I23" s="51">
        <f t="shared" ref="I23:I26" si="4">SUM(E23:H23)</f>
        <v>0</v>
      </c>
    </row>
    <row r="24" spans="1:9">
      <c r="A24" s="674"/>
      <c r="B24" s="696"/>
      <c r="C24" s="661" t="s">
        <v>130</v>
      </c>
      <c r="D24" s="52" t="s">
        <v>54</v>
      </c>
      <c r="E24" s="50">
        <v>11115440</v>
      </c>
      <c r="F24" s="50">
        <v>0</v>
      </c>
      <c r="G24" s="50">
        <v>0</v>
      </c>
      <c r="H24" s="57">
        <v>0</v>
      </c>
      <c r="I24" s="51">
        <f t="shared" si="4"/>
        <v>11115440</v>
      </c>
    </row>
    <row r="25" spans="1:9">
      <c r="A25" s="674"/>
      <c r="B25" s="696"/>
      <c r="C25" s="659"/>
      <c r="D25" s="52" t="s">
        <v>52</v>
      </c>
      <c r="E25" s="53">
        <v>10094820</v>
      </c>
      <c r="F25" s="50">
        <v>0</v>
      </c>
      <c r="G25" s="50">
        <v>0</v>
      </c>
      <c r="H25" s="57">
        <v>0</v>
      </c>
      <c r="I25" s="51">
        <f t="shared" si="4"/>
        <v>10094820</v>
      </c>
    </row>
    <row r="26" spans="1:9">
      <c r="A26" s="674"/>
      <c r="B26" s="696"/>
      <c r="C26" s="660"/>
      <c r="D26" s="52" t="s">
        <v>57</v>
      </c>
      <c r="E26" s="53">
        <f>E25-E24</f>
        <v>-1020620</v>
      </c>
      <c r="F26" s="50">
        <v>0</v>
      </c>
      <c r="G26" s="50">
        <v>0</v>
      </c>
      <c r="H26" s="57">
        <v>0</v>
      </c>
      <c r="I26" s="51">
        <f t="shared" si="4"/>
        <v>-1020620</v>
      </c>
    </row>
    <row r="27" spans="1:9">
      <c r="A27" s="674"/>
      <c r="B27" s="696"/>
      <c r="C27" s="624" t="s">
        <v>9</v>
      </c>
      <c r="D27" s="54" t="s">
        <v>54</v>
      </c>
      <c r="E27" s="55">
        <f>E18+E21+E24</f>
        <v>130580000</v>
      </c>
      <c r="F27" s="55">
        <v>0</v>
      </c>
      <c r="G27" s="55">
        <v>0</v>
      </c>
      <c r="H27" s="55">
        <v>0</v>
      </c>
      <c r="I27" s="56">
        <f t="shared" ref="I27:I29" si="5">SUM(E27:H27)</f>
        <v>130580000</v>
      </c>
    </row>
    <row r="28" spans="1:9">
      <c r="A28" s="674"/>
      <c r="B28" s="696"/>
      <c r="C28" s="625"/>
      <c r="D28" s="54" t="s">
        <v>52</v>
      </c>
      <c r="E28" s="55">
        <f t="shared" ref="E28:E29" si="6">E19+E22+E25</f>
        <v>129478110</v>
      </c>
      <c r="F28" s="55">
        <v>0</v>
      </c>
      <c r="G28" s="55">
        <v>0</v>
      </c>
      <c r="H28" s="55">
        <v>0</v>
      </c>
      <c r="I28" s="56">
        <f t="shared" si="5"/>
        <v>129478110</v>
      </c>
    </row>
    <row r="29" spans="1:9">
      <c r="A29" s="674"/>
      <c r="B29" s="697"/>
      <c r="C29" s="698"/>
      <c r="D29" s="54" t="s">
        <v>207</v>
      </c>
      <c r="E29" s="55">
        <f t="shared" si="6"/>
        <v>-1101890</v>
      </c>
      <c r="F29" s="55">
        <v>0</v>
      </c>
      <c r="G29" s="55">
        <v>0</v>
      </c>
      <c r="H29" s="55">
        <v>0</v>
      </c>
      <c r="I29" s="56">
        <f t="shared" si="5"/>
        <v>-1101890</v>
      </c>
    </row>
    <row r="30" spans="1:9">
      <c r="A30" s="674"/>
      <c r="B30" s="689" t="s">
        <v>171</v>
      </c>
      <c r="C30" s="692" t="s">
        <v>26</v>
      </c>
      <c r="D30" s="49" t="s">
        <v>54</v>
      </c>
      <c r="E30" s="50">
        <v>20290350</v>
      </c>
      <c r="F30" s="50">
        <v>0</v>
      </c>
      <c r="G30" s="50">
        <v>0</v>
      </c>
      <c r="H30" s="57">
        <v>0</v>
      </c>
      <c r="I30" s="51">
        <f>SUM(E30:H30)</f>
        <v>20290350</v>
      </c>
    </row>
    <row r="31" spans="1:9">
      <c r="A31" s="674"/>
      <c r="B31" s="690"/>
      <c r="C31" s="662"/>
      <c r="D31" s="52" t="s">
        <v>52</v>
      </c>
      <c r="E31" s="53">
        <v>20094215</v>
      </c>
      <c r="F31" s="50">
        <v>0</v>
      </c>
      <c r="G31" s="50">
        <v>0</v>
      </c>
      <c r="H31" s="57">
        <v>0</v>
      </c>
      <c r="I31" s="51">
        <f t="shared" ref="I31:I33" si="7">SUM(E31:H31)</f>
        <v>20094215</v>
      </c>
    </row>
    <row r="32" spans="1:9">
      <c r="A32" s="674"/>
      <c r="B32" s="691"/>
      <c r="C32" s="693"/>
      <c r="D32" s="52" t="s">
        <v>57</v>
      </c>
      <c r="E32" s="53">
        <f>E31-E30</f>
        <v>-196135</v>
      </c>
      <c r="F32" s="50">
        <v>0</v>
      </c>
      <c r="G32" s="50">
        <v>0</v>
      </c>
      <c r="H32" s="57">
        <v>0</v>
      </c>
      <c r="I32" s="51">
        <f t="shared" si="7"/>
        <v>-196135</v>
      </c>
    </row>
    <row r="33" spans="1:9">
      <c r="A33" s="674"/>
      <c r="B33" s="631"/>
      <c r="C33" s="659" t="s">
        <v>30</v>
      </c>
      <c r="D33" s="52" t="s">
        <v>54</v>
      </c>
      <c r="E33" s="50">
        <v>1914260</v>
      </c>
      <c r="F33" s="50">
        <v>0</v>
      </c>
      <c r="G33" s="50">
        <v>0</v>
      </c>
      <c r="H33" s="57">
        <v>0</v>
      </c>
      <c r="I33" s="51">
        <f t="shared" si="7"/>
        <v>1914260</v>
      </c>
    </row>
    <row r="34" spans="1:9">
      <c r="A34" s="674"/>
      <c r="B34" s="631"/>
      <c r="C34" s="659"/>
      <c r="D34" s="52" t="s">
        <v>52</v>
      </c>
      <c r="E34" s="50">
        <v>1914260</v>
      </c>
      <c r="F34" s="50">
        <v>0</v>
      </c>
      <c r="G34" s="50">
        <v>0</v>
      </c>
      <c r="H34" s="57">
        <v>0</v>
      </c>
      <c r="I34" s="51">
        <f>SUM(E34:H34)</f>
        <v>1914260</v>
      </c>
    </row>
    <row r="35" spans="1:9">
      <c r="A35" s="674"/>
      <c r="B35" s="631"/>
      <c r="C35" s="660"/>
      <c r="D35" s="52" t="s">
        <v>57</v>
      </c>
      <c r="E35" s="53">
        <f>E34-E33</f>
        <v>0</v>
      </c>
      <c r="F35" s="50">
        <v>0</v>
      </c>
      <c r="G35" s="50">
        <v>0</v>
      </c>
      <c r="H35" s="57">
        <v>0</v>
      </c>
      <c r="I35" s="51">
        <f t="shared" ref="I35:I38" si="8">SUM(E35:H35)</f>
        <v>0</v>
      </c>
    </row>
    <row r="36" spans="1:9">
      <c r="A36" s="674"/>
      <c r="B36" s="631"/>
      <c r="C36" s="661" t="s">
        <v>130</v>
      </c>
      <c r="D36" s="52" t="s">
        <v>54</v>
      </c>
      <c r="E36" s="50">
        <v>2685190</v>
      </c>
      <c r="F36" s="50">
        <v>0</v>
      </c>
      <c r="G36" s="50">
        <v>0</v>
      </c>
      <c r="H36" s="57">
        <v>0</v>
      </c>
      <c r="I36" s="51">
        <f t="shared" si="8"/>
        <v>2685190</v>
      </c>
    </row>
    <row r="37" spans="1:9">
      <c r="A37" s="674"/>
      <c r="B37" s="631"/>
      <c r="C37" s="659"/>
      <c r="D37" s="52" t="s">
        <v>52</v>
      </c>
      <c r="E37" s="53">
        <v>1999410</v>
      </c>
      <c r="F37" s="50">
        <v>0</v>
      </c>
      <c r="G37" s="50">
        <v>0</v>
      </c>
      <c r="H37" s="57">
        <v>0</v>
      </c>
      <c r="I37" s="51">
        <f t="shared" si="8"/>
        <v>1999410</v>
      </c>
    </row>
    <row r="38" spans="1:9">
      <c r="A38" s="674"/>
      <c r="B38" s="631"/>
      <c r="C38" s="660"/>
      <c r="D38" s="52" t="s">
        <v>57</v>
      </c>
      <c r="E38" s="53">
        <f>E37-E36</f>
        <v>-685780</v>
      </c>
      <c r="F38" s="50">
        <v>0</v>
      </c>
      <c r="G38" s="50">
        <v>0</v>
      </c>
      <c r="H38" s="57">
        <v>0</v>
      </c>
      <c r="I38" s="51">
        <f t="shared" si="8"/>
        <v>-685780</v>
      </c>
    </row>
    <row r="39" spans="1:9">
      <c r="A39" s="674"/>
      <c r="B39" s="631"/>
      <c r="C39" s="624" t="s">
        <v>9</v>
      </c>
      <c r="D39" s="54" t="s">
        <v>54</v>
      </c>
      <c r="E39" s="55">
        <f>E30+E33+E36</f>
        <v>24889800</v>
      </c>
      <c r="F39" s="55">
        <v>0</v>
      </c>
      <c r="G39" s="55">
        <v>0</v>
      </c>
      <c r="H39" s="55">
        <v>0</v>
      </c>
      <c r="I39" s="56">
        <f>I30+I33+I36</f>
        <v>24889800</v>
      </c>
    </row>
    <row r="40" spans="1:9">
      <c r="A40" s="674"/>
      <c r="B40" s="631"/>
      <c r="C40" s="625"/>
      <c r="D40" s="54" t="s">
        <v>52</v>
      </c>
      <c r="E40" s="55">
        <f t="shared" ref="E40:E41" si="9">E31+E34+E37</f>
        <v>24007885</v>
      </c>
      <c r="F40" s="55">
        <v>0</v>
      </c>
      <c r="G40" s="55">
        <v>0</v>
      </c>
      <c r="H40" s="55">
        <v>0</v>
      </c>
      <c r="I40" s="56">
        <f t="shared" ref="I40:I41" si="10">I31+I34+I37</f>
        <v>24007885</v>
      </c>
    </row>
    <row r="41" spans="1:9">
      <c r="A41" s="674"/>
      <c r="B41" s="631"/>
      <c r="C41" s="626"/>
      <c r="D41" s="54" t="s">
        <v>57</v>
      </c>
      <c r="E41" s="55">
        <f t="shared" si="9"/>
        <v>-881915</v>
      </c>
      <c r="F41" s="55">
        <v>0</v>
      </c>
      <c r="G41" s="55">
        <v>0</v>
      </c>
      <c r="H41" s="55">
        <v>0</v>
      </c>
      <c r="I41" s="56">
        <f t="shared" si="10"/>
        <v>-881915</v>
      </c>
    </row>
    <row r="42" spans="1:9">
      <c r="A42" s="674"/>
      <c r="B42" s="645" t="s">
        <v>172</v>
      </c>
      <c r="C42" s="694" t="s">
        <v>26</v>
      </c>
      <c r="D42" s="49" t="s">
        <v>54</v>
      </c>
      <c r="E42" s="50">
        <v>20496000</v>
      </c>
      <c r="F42" s="50">
        <v>0</v>
      </c>
      <c r="G42" s="50">
        <v>0</v>
      </c>
      <c r="H42" s="50">
        <v>0</v>
      </c>
      <c r="I42" s="51">
        <f>SUM(E42:H42)</f>
        <v>20496000</v>
      </c>
    </row>
    <row r="43" spans="1:9">
      <c r="A43" s="674"/>
      <c r="B43" s="646"/>
      <c r="C43" s="662"/>
      <c r="D43" s="52" t="s">
        <v>52</v>
      </c>
      <c r="E43" s="53">
        <v>20430620</v>
      </c>
      <c r="F43" s="50">
        <v>0</v>
      </c>
      <c r="G43" s="50">
        <v>0</v>
      </c>
      <c r="H43" s="50">
        <v>0</v>
      </c>
      <c r="I43" s="51">
        <f t="shared" ref="I43:I50" si="11">SUM(E43:H43)</f>
        <v>20430620</v>
      </c>
    </row>
    <row r="44" spans="1:9">
      <c r="A44" s="674"/>
      <c r="B44" s="647"/>
      <c r="C44" s="663"/>
      <c r="D44" s="52" t="s">
        <v>57</v>
      </c>
      <c r="E44" s="53">
        <f>E43-E42</f>
        <v>-65380</v>
      </c>
      <c r="F44" s="50">
        <v>0</v>
      </c>
      <c r="G44" s="50">
        <v>0</v>
      </c>
      <c r="H44" s="50">
        <v>0</v>
      </c>
      <c r="I44" s="51">
        <f t="shared" si="11"/>
        <v>-65380</v>
      </c>
    </row>
    <row r="45" spans="1:9">
      <c r="A45" s="674"/>
      <c r="B45" s="631"/>
      <c r="C45" s="661" t="s">
        <v>30</v>
      </c>
      <c r="D45" s="52" t="s">
        <v>54</v>
      </c>
      <c r="E45" s="50">
        <v>1958000</v>
      </c>
      <c r="F45" s="50">
        <v>0</v>
      </c>
      <c r="G45" s="50">
        <v>0</v>
      </c>
      <c r="H45" s="50">
        <v>0</v>
      </c>
      <c r="I45" s="51">
        <f t="shared" si="11"/>
        <v>1958000</v>
      </c>
    </row>
    <row r="46" spans="1:9">
      <c r="A46" s="674"/>
      <c r="B46" s="631"/>
      <c r="C46" s="659"/>
      <c r="D46" s="52" t="s">
        <v>52</v>
      </c>
      <c r="E46" s="50">
        <v>1958000</v>
      </c>
      <c r="F46" s="50">
        <v>0</v>
      </c>
      <c r="G46" s="50">
        <v>0</v>
      </c>
      <c r="H46" s="50">
        <v>0</v>
      </c>
      <c r="I46" s="51">
        <f t="shared" si="11"/>
        <v>1958000</v>
      </c>
    </row>
    <row r="47" spans="1:9">
      <c r="A47" s="674"/>
      <c r="B47" s="631"/>
      <c r="C47" s="660"/>
      <c r="D47" s="52" t="s">
        <v>57</v>
      </c>
      <c r="E47" s="53">
        <f>E46-E45</f>
        <v>0</v>
      </c>
      <c r="F47" s="50">
        <v>0</v>
      </c>
      <c r="G47" s="50">
        <v>0</v>
      </c>
      <c r="H47" s="50">
        <v>0</v>
      </c>
      <c r="I47" s="51">
        <f t="shared" si="11"/>
        <v>0</v>
      </c>
    </row>
    <row r="48" spans="1:9">
      <c r="A48" s="674"/>
      <c r="B48" s="631"/>
      <c r="C48" s="661" t="s">
        <v>31</v>
      </c>
      <c r="D48" s="52" t="s">
        <v>54</v>
      </c>
      <c r="E48" s="50">
        <v>2614000</v>
      </c>
      <c r="F48" s="50">
        <v>0</v>
      </c>
      <c r="G48" s="50">
        <v>0</v>
      </c>
      <c r="H48" s="50">
        <v>0</v>
      </c>
      <c r="I48" s="51">
        <f t="shared" si="11"/>
        <v>2614000</v>
      </c>
    </row>
    <row r="49" spans="1:9">
      <c r="A49" s="674"/>
      <c r="B49" s="631"/>
      <c r="C49" s="659"/>
      <c r="D49" s="52" t="s">
        <v>52</v>
      </c>
      <c r="E49" s="53">
        <v>2288410</v>
      </c>
      <c r="F49" s="50">
        <v>0</v>
      </c>
      <c r="G49" s="50">
        <v>0</v>
      </c>
      <c r="H49" s="50">
        <v>0</v>
      </c>
      <c r="I49" s="51">
        <f t="shared" si="11"/>
        <v>2288410</v>
      </c>
    </row>
    <row r="50" spans="1:9">
      <c r="A50" s="674"/>
      <c r="B50" s="631"/>
      <c r="C50" s="660"/>
      <c r="D50" s="52" t="s">
        <v>57</v>
      </c>
      <c r="E50" s="53">
        <f>E49-E48</f>
        <v>-325590</v>
      </c>
      <c r="F50" s="50">
        <v>0</v>
      </c>
      <c r="G50" s="50">
        <v>0</v>
      </c>
      <c r="H50" s="50">
        <v>0</v>
      </c>
      <c r="I50" s="51">
        <f t="shared" si="11"/>
        <v>-325590</v>
      </c>
    </row>
    <row r="51" spans="1:9">
      <c r="A51" s="674"/>
      <c r="B51" s="631"/>
      <c r="C51" s="624" t="s">
        <v>9</v>
      </c>
      <c r="D51" s="54" t="s">
        <v>54</v>
      </c>
      <c r="E51" s="55">
        <f>E48+E45+E42</f>
        <v>25068000</v>
      </c>
      <c r="F51" s="55">
        <v>0</v>
      </c>
      <c r="G51" s="55">
        <v>0</v>
      </c>
      <c r="H51" s="55">
        <v>0</v>
      </c>
      <c r="I51" s="56">
        <f t="shared" ref="I51:I53" si="12">SUM(E51:H51)</f>
        <v>25068000</v>
      </c>
    </row>
    <row r="52" spans="1:9">
      <c r="A52" s="674"/>
      <c r="B52" s="631"/>
      <c r="C52" s="625"/>
      <c r="D52" s="54" t="s">
        <v>52</v>
      </c>
      <c r="E52" s="55">
        <f t="shared" ref="E52:E53" si="13">E49+E46+E43</f>
        <v>24677030</v>
      </c>
      <c r="F52" s="55">
        <v>0</v>
      </c>
      <c r="G52" s="55">
        <v>0</v>
      </c>
      <c r="H52" s="55">
        <v>0</v>
      </c>
      <c r="I52" s="56">
        <f t="shared" si="12"/>
        <v>24677030</v>
      </c>
    </row>
    <row r="53" spans="1:9">
      <c r="A53" s="674"/>
      <c r="B53" s="631"/>
      <c r="C53" s="626"/>
      <c r="D53" s="54" t="s">
        <v>57</v>
      </c>
      <c r="E53" s="55">
        <f t="shared" si="13"/>
        <v>-390970</v>
      </c>
      <c r="F53" s="55">
        <v>0</v>
      </c>
      <c r="G53" s="55">
        <v>0</v>
      </c>
      <c r="H53" s="55">
        <v>0</v>
      </c>
      <c r="I53" s="56">
        <f t="shared" si="12"/>
        <v>-390970</v>
      </c>
    </row>
    <row r="54" spans="1:9">
      <c r="A54" s="674"/>
      <c r="B54" s="645" t="s">
        <v>175</v>
      </c>
      <c r="C54" s="694" t="s">
        <v>26</v>
      </c>
      <c r="D54" s="49" t="s">
        <v>54</v>
      </c>
      <c r="E54" s="50">
        <v>13260000</v>
      </c>
      <c r="F54" s="50">
        <v>0</v>
      </c>
      <c r="G54" s="50">
        <v>0</v>
      </c>
      <c r="H54" s="50">
        <v>0</v>
      </c>
      <c r="I54" s="51">
        <f>SUM(E54:H54)</f>
        <v>13260000</v>
      </c>
    </row>
    <row r="55" spans="1:9">
      <c r="A55" s="674"/>
      <c r="B55" s="646"/>
      <c r="C55" s="662"/>
      <c r="D55" s="52" t="s">
        <v>52</v>
      </c>
      <c r="E55" s="53">
        <v>12465220</v>
      </c>
      <c r="F55" s="50">
        <v>0</v>
      </c>
      <c r="G55" s="50">
        <v>0</v>
      </c>
      <c r="H55" s="50">
        <v>0</v>
      </c>
      <c r="I55" s="51">
        <f t="shared" ref="I55:I62" si="14">SUM(E55:H55)</f>
        <v>12465220</v>
      </c>
    </row>
    <row r="56" spans="1:9">
      <c r="A56" s="674"/>
      <c r="B56" s="647"/>
      <c r="C56" s="663"/>
      <c r="D56" s="52" t="s">
        <v>57</v>
      </c>
      <c r="E56" s="53">
        <f>E55-E54</f>
        <v>-794780</v>
      </c>
      <c r="F56" s="50">
        <v>0</v>
      </c>
      <c r="G56" s="50">
        <v>0</v>
      </c>
      <c r="H56" s="50">
        <v>0</v>
      </c>
      <c r="I56" s="51">
        <f t="shared" si="14"/>
        <v>-794780</v>
      </c>
    </row>
    <row r="57" spans="1:9">
      <c r="A57" s="674"/>
      <c r="B57" s="631"/>
      <c r="C57" s="661" t="s">
        <v>30</v>
      </c>
      <c r="D57" s="52" t="s">
        <v>54</v>
      </c>
      <c r="E57" s="53">
        <v>1308000</v>
      </c>
      <c r="F57" s="50">
        <v>0</v>
      </c>
      <c r="G57" s="50">
        <v>0</v>
      </c>
      <c r="H57" s="50">
        <v>0</v>
      </c>
      <c r="I57" s="51">
        <f t="shared" si="14"/>
        <v>1308000</v>
      </c>
    </row>
    <row r="58" spans="1:9">
      <c r="A58" s="674"/>
      <c r="B58" s="631"/>
      <c r="C58" s="659"/>
      <c r="D58" s="52" t="s">
        <v>52</v>
      </c>
      <c r="E58" s="53">
        <v>294660</v>
      </c>
      <c r="F58" s="50">
        <v>0</v>
      </c>
      <c r="G58" s="50">
        <v>0</v>
      </c>
      <c r="H58" s="50">
        <v>0</v>
      </c>
      <c r="I58" s="51">
        <f t="shared" si="14"/>
        <v>294660</v>
      </c>
    </row>
    <row r="59" spans="1:9">
      <c r="A59" s="674"/>
      <c r="B59" s="631"/>
      <c r="C59" s="660"/>
      <c r="D59" s="52" t="s">
        <v>57</v>
      </c>
      <c r="E59" s="53">
        <f>E58-E57</f>
        <v>-1013340</v>
      </c>
      <c r="F59" s="50">
        <v>0</v>
      </c>
      <c r="G59" s="50">
        <v>0</v>
      </c>
      <c r="H59" s="50">
        <v>0</v>
      </c>
      <c r="I59" s="51">
        <f t="shared" si="14"/>
        <v>-1013340</v>
      </c>
    </row>
    <row r="60" spans="1:9">
      <c r="A60" s="674"/>
      <c r="B60" s="631"/>
      <c r="C60" s="661" t="s">
        <v>31</v>
      </c>
      <c r="D60" s="52" t="s">
        <v>54</v>
      </c>
      <c r="E60" s="53">
        <v>1907200</v>
      </c>
      <c r="F60" s="50">
        <v>0</v>
      </c>
      <c r="G60" s="50">
        <v>0</v>
      </c>
      <c r="H60" s="50">
        <v>0</v>
      </c>
      <c r="I60" s="51">
        <f t="shared" si="14"/>
        <v>1907200</v>
      </c>
    </row>
    <row r="61" spans="1:9">
      <c r="A61" s="674"/>
      <c r="B61" s="631"/>
      <c r="C61" s="659"/>
      <c r="D61" s="52" t="s">
        <v>52</v>
      </c>
      <c r="E61" s="53">
        <v>1492270</v>
      </c>
      <c r="F61" s="53">
        <v>0</v>
      </c>
      <c r="G61" s="53">
        <v>0</v>
      </c>
      <c r="H61" s="53">
        <v>0</v>
      </c>
      <c r="I61" s="51">
        <f t="shared" si="14"/>
        <v>1492270</v>
      </c>
    </row>
    <row r="62" spans="1:9">
      <c r="A62" s="674"/>
      <c r="B62" s="631"/>
      <c r="C62" s="660"/>
      <c r="D62" s="52" t="s">
        <v>57</v>
      </c>
      <c r="E62" s="53">
        <f>E61-E60</f>
        <v>-414930</v>
      </c>
      <c r="F62" s="53">
        <v>0</v>
      </c>
      <c r="G62" s="53">
        <v>0</v>
      </c>
      <c r="H62" s="53">
        <v>0</v>
      </c>
      <c r="I62" s="51">
        <f t="shared" si="14"/>
        <v>-414930</v>
      </c>
    </row>
    <row r="63" spans="1:9">
      <c r="A63" s="674"/>
      <c r="B63" s="631"/>
      <c r="C63" s="624" t="s">
        <v>9</v>
      </c>
      <c r="D63" s="54" t="s">
        <v>54</v>
      </c>
      <c r="E63" s="55">
        <f>E60+E57+E54</f>
        <v>16475200</v>
      </c>
      <c r="F63" s="55">
        <v>0</v>
      </c>
      <c r="G63" s="55">
        <v>0</v>
      </c>
      <c r="H63" s="55">
        <v>0</v>
      </c>
      <c r="I63" s="56">
        <f t="shared" ref="I63:I65" si="15">SUM(E63:H63)</f>
        <v>16475200</v>
      </c>
    </row>
    <row r="64" spans="1:9">
      <c r="A64" s="674"/>
      <c r="B64" s="631"/>
      <c r="C64" s="625"/>
      <c r="D64" s="54" t="s">
        <v>52</v>
      </c>
      <c r="E64" s="55">
        <f t="shared" ref="E64:E65" si="16">E61+E58+E55</f>
        <v>14252150</v>
      </c>
      <c r="F64" s="55">
        <v>0</v>
      </c>
      <c r="G64" s="55">
        <v>0</v>
      </c>
      <c r="H64" s="55">
        <v>0</v>
      </c>
      <c r="I64" s="56">
        <f t="shared" si="15"/>
        <v>14252150</v>
      </c>
    </row>
    <row r="65" spans="1:9">
      <c r="A65" s="674"/>
      <c r="B65" s="631"/>
      <c r="C65" s="626"/>
      <c r="D65" s="54" t="s">
        <v>57</v>
      </c>
      <c r="E65" s="55">
        <f t="shared" si="16"/>
        <v>-2223050</v>
      </c>
      <c r="F65" s="55">
        <v>0</v>
      </c>
      <c r="G65" s="55">
        <v>0</v>
      </c>
      <c r="H65" s="55">
        <v>0</v>
      </c>
      <c r="I65" s="56">
        <f t="shared" si="15"/>
        <v>-2223050</v>
      </c>
    </row>
    <row r="66" spans="1:9" ht="16.5" customHeight="1">
      <c r="A66" s="674"/>
      <c r="B66" s="645" t="s">
        <v>174</v>
      </c>
      <c r="C66" s="694" t="s">
        <v>26</v>
      </c>
      <c r="D66" s="49" t="s">
        <v>54</v>
      </c>
      <c r="E66" s="53">
        <v>22200000</v>
      </c>
      <c r="F66" s="50">
        <v>0</v>
      </c>
      <c r="G66" s="50">
        <v>0</v>
      </c>
      <c r="H66" s="50">
        <v>0</v>
      </c>
      <c r="I66" s="51">
        <f>SUM(E66:H66)</f>
        <v>22200000</v>
      </c>
    </row>
    <row r="67" spans="1:9">
      <c r="A67" s="674"/>
      <c r="B67" s="646"/>
      <c r="C67" s="662"/>
      <c r="D67" s="52" t="s">
        <v>52</v>
      </c>
      <c r="E67" s="53">
        <v>21421050</v>
      </c>
      <c r="F67" s="50">
        <v>0</v>
      </c>
      <c r="G67" s="50">
        <v>0</v>
      </c>
      <c r="H67" s="50">
        <v>0</v>
      </c>
      <c r="I67" s="51">
        <f t="shared" ref="I67:I74" si="17">SUM(E67:H67)</f>
        <v>21421050</v>
      </c>
    </row>
    <row r="68" spans="1:9">
      <c r="A68" s="674"/>
      <c r="B68" s="647"/>
      <c r="C68" s="663"/>
      <c r="D68" s="52" t="s">
        <v>57</v>
      </c>
      <c r="E68" s="53">
        <f>E67-E66</f>
        <v>-778950</v>
      </c>
      <c r="F68" s="50">
        <v>0</v>
      </c>
      <c r="G68" s="50">
        <v>0</v>
      </c>
      <c r="H68" s="50">
        <v>0</v>
      </c>
      <c r="I68" s="51">
        <f t="shared" si="17"/>
        <v>-778950</v>
      </c>
    </row>
    <row r="69" spans="1:9" ht="16.5" customHeight="1">
      <c r="A69" s="674"/>
      <c r="B69" s="631"/>
      <c r="C69" s="661" t="s">
        <v>30</v>
      </c>
      <c r="D69" s="52" t="s">
        <v>54</v>
      </c>
      <c r="E69" s="53">
        <v>2100000</v>
      </c>
      <c r="F69" s="50">
        <v>0</v>
      </c>
      <c r="G69" s="50">
        <v>0</v>
      </c>
      <c r="H69" s="50">
        <v>0</v>
      </c>
      <c r="I69" s="51">
        <f t="shared" si="17"/>
        <v>2100000</v>
      </c>
    </row>
    <row r="70" spans="1:9">
      <c r="A70" s="674"/>
      <c r="B70" s="631"/>
      <c r="C70" s="659"/>
      <c r="D70" s="52" t="s">
        <v>52</v>
      </c>
      <c r="E70" s="53">
        <v>2033010</v>
      </c>
      <c r="F70" s="50">
        <v>0</v>
      </c>
      <c r="G70" s="50">
        <v>0</v>
      </c>
      <c r="H70" s="50">
        <v>0</v>
      </c>
      <c r="I70" s="51">
        <f t="shared" si="17"/>
        <v>2033010</v>
      </c>
    </row>
    <row r="71" spans="1:9">
      <c r="A71" s="674"/>
      <c r="B71" s="631"/>
      <c r="C71" s="660"/>
      <c r="D71" s="52" t="s">
        <v>57</v>
      </c>
      <c r="E71" s="53">
        <f>E70-E69</f>
        <v>-66990</v>
      </c>
      <c r="F71" s="50">
        <v>0</v>
      </c>
      <c r="G71" s="50">
        <v>0</v>
      </c>
      <c r="H71" s="50">
        <v>0</v>
      </c>
      <c r="I71" s="51">
        <f t="shared" si="17"/>
        <v>-66990</v>
      </c>
    </row>
    <row r="72" spans="1:9" ht="16.5" customHeight="1">
      <c r="A72" s="674"/>
      <c r="B72" s="631"/>
      <c r="C72" s="661" t="s">
        <v>31</v>
      </c>
      <c r="D72" s="52" t="s">
        <v>54</v>
      </c>
      <c r="E72" s="53">
        <v>2772000</v>
      </c>
      <c r="F72" s="50">
        <v>0</v>
      </c>
      <c r="G72" s="50">
        <v>0</v>
      </c>
      <c r="H72" s="50">
        <v>0</v>
      </c>
      <c r="I72" s="51">
        <f t="shared" si="17"/>
        <v>2772000</v>
      </c>
    </row>
    <row r="73" spans="1:9">
      <c r="A73" s="674"/>
      <c r="B73" s="631"/>
      <c r="C73" s="659"/>
      <c r="D73" s="52" t="s">
        <v>52</v>
      </c>
      <c r="E73" s="53">
        <v>2249350</v>
      </c>
      <c r="F73" s="53">
        <v>0</v>
      </c>
      <c r="G73" s="53">
        <v>0</v>
      </c>
      <c r="H73" s="53">
        <v>0</v>
      </c>
      <c r="I73" s="51">
        <f t="shared" si="17"/>
        <v>2249350</v>
      </c>
    </row>
    <row r="74" spans="1:9">
      <c r="A74" s="674"/>
      <c r="B74" s="631"/>
      <c r="C74" s="660"/>
      <c r="D74" s="52" t="s">
        <v>57</v>
      </c>
      <c r="E74" s="53">
        <f>E73-E72</f>
        <v>-522650</v>
      </c>
      <c r="F74" s="53">
        <v>0</v>
      </c>
      <c r="G74" s="53">
        <v>0</v>
      </c>
      <c r="H74" s="53">
        <v>0</v>
      </c>
      <c r="I74" s="51">
        <f t="shared" si="17"/>
        <v>-522650</v>
      </c>
    </row>
    <row r="75" spans="1:9">
      <c r="A75" s="674"/>
      <c r="B75" s="631"/>
      <c r="C75" s="624" t="s">
        <v>9</v>
      </c>
      <c r="D75" s="54" t="s">
        <v>54</v>
      </c>
      <c r="E75" s="55">
        <f>E72+E69+E66</f>
        <v>27072000</v>
      </c>
      <c r="F75" s="55">
        <v>0</v>
      </c>
      <c r="G75" s="55">
        <v>0</v>
      </c>
      <c r="H75" s="55">
        <v>0</v>
      </c>
      <c r="I75" s="56">
        <f t="shared" ref="I75:I77" si="18">SUM(E75:H75)</f>
        <v>27072000</v>
      </c>
    </row>
    <row r="76" spans="1:9">
      <c r="A76" s="674"/>
      <c r="B76" s="631"/>
      <c r="C76" s="625"/>
      <c r="D76" s="54" t="s">
        <v>52</v>
      </c>
      <c r="E76" s="55">
        <f t="shared" ref="E76:E77" si="19">E73+E70+E67</f>
        <v>25703410</v>
      </c>
      <c r="F76" s="55">
        <v>0</v>
      </c>
      <c r="G76" s="55">
        <v>0</v>
      </c>
      <c r="H76" s="55">
        <v>0</v>
      </c>
      <c r="I76" s="56">
        <f t="shared" si="18"/>
        <v>25703410</v>
      </c>
    </row>
    <row r="77" spans="1:9">
      <c r="A77" s="674"/>
      <c r="B77" s="699"/>
      <c r="C77" s="626"/>
      <c r="D77" s="54" t="s">
        <v>57</v>
      </c>
      <c r="E77" s="55">
        <f t="shared" si="19"/>
        <v>-1368590</v>
      </c>
      <c r="F77" s="55">
        <v>0</v>
      </c>
      <c r="G77" s="55">
        <v>0</v>
      </c>
      <c r="H77" s="55">
        <v>0</v>
      </c>
      <c r="I77" s="56">
        <f t="shared" si="18"/>
        <v>-1368590</v>
      </c>
    </row>
    <row r="78" spans="1:9">
      <c r="A78" s="674"/>
      <c r="B78" s="645" t="s">
        <v>173</v>
      </c>
      <c r="C78" s="694" t="s">
        <v>26</v>
      </c>
      <c r="D78" s="49" t="s">
        <v>54</v>
      </c>
      <c r="E78" s="53">
        <v>18885240</v>
      </c>
      <c r="F78" s="50">
        <v>0</v>
      </c>
      <c r="G78" s="50">
        <v>0</v>
      </c>
      <c r="H78" s="50">
        <v>0</v>
      </c>
      <c r="I78" s="51">
        <f>SUM(E78:H78)</f>
        <v>18885240</v>
      </c>
    </row>
    <row r="79" spans="1:9">
      <c r="A79" s="674"/>
      <c r="B79" s="646"/>
      <c r="C79" s="662"/>
      <c r="D79" s="52" t="s">
        <v>52</v>
      </c>
      <c r="E79" s="53">
        <v>18885240</v>
      </c>
      <c r="F79" s="50">
        <v>0</v>
      </c>
      <c r="G79" s="50">
        <v>0</v>
      </c>
      <c r="H79" s="50">
        <v>0</v>
      </c>
      <c r="I79" s="51">
        <f t="shared" ref="I79:I86" si="20">SUM(E79:H79)</f>
        <v>18885240</v>
      </c>
    </row>
    <row r="80" spans="1:9">
      <c r="A80" s="674"/>
      <c r="B80" s="647"/>
      <c r="C80" s="663"/>
      <c r="D80" s="52" t="s">
        <v>57</v>
      </c>
      <c r="E80" s="53">
        <f>E79-E78</f>
        <v>0</v>
      </c>
      <c r="F80" s="50">
        <v>0</v>
      </c>
      <c r="G80" s="50">
        <v>0</v>
      </c>
      <c r="H80" s="50">
        <v>0</v>
      </c>
      <c r="I80" s="51">
        <f t="shared" si="20"/>
        <v>0</v>
      </c>
    </row>
    <row r="81" spans="1:9">
      <c r="A81" s="674"/>
      <c r="B81" s="631"/>
      <c r="C81" s="661" t="s">
        <v>30</v>
      </c>
      <c r="D81" s="52" t="s">
        <v>54</v>
      </c>
      <c r="E81" s="53">
        <v>1823770</v>
      </c>
      <c r="F81" s="50">
        <v>0</v>
      </c>
      <c r="G81" s="50">
        <v>0</v>
      </c>
      <c r="H81" s="50">
        <v>0</v>
      </c>
      <c r="I81" s="51">
        <f t="shared" si="20"/>
        <v>1823770</v>
      </c>
    </row>
    <row r="82" spans="1:9">
      <c r="A82" s="674"/>
      <c r="B82" s="631"/>
      <c r="C82" s="659"/>
      <c r="D82" s="52" t="s">
        <v>52</v>
      </c>
      <c r="E82" s="53">
        <v>1823770</v>
      </c>
      <c r="F82" s="50">
        <v>0</v>
      </c>
      <c r="G82" s="50">
        <v>0</v>
      </c>
      <c r="H82" s="50">
        <v>0</v>
      </c>
      <c r="I82" s="51">
        <f t="shared" si="20"/>
        <v>1823770</v>
      </c>
    </row>
    <row r="83" spans="1:9">
      <c r="A83" s="674"/>
      <c r="B83" s="631"/>
      <c r="C83" s="660"/>
      <c r="D83" s="52" t="s">
        <v>57</v>
      </c>
      <c r="E83" s="53">
        <f>E82-E81</f>
        <v>0</v>
      </c>
      <c r="F83" s="50">
        <v>0</v>
      </c>
      <c r="G83" s="50">
        <v>0</v>
      </c>
      <c r="H83" s="50">
        <v>0</v>
      </c>
      <c r="I83" s="51">
        <f t="shared" si="20"/>
        <v>0</v>
      </c>
    </row>
    <row r="84" spans="1:9">
      <c r="A84" s="674"/>
      <c r="B84" s="631"/>
      <c r="C84" s="661" t="s">
        <v>31</v>
      </c>
      <c r="D84" s="52" t="s">
        <v>54</v>
      </c>
      <c r="E84" s="53">
        <v>1875500</v>
      </c>
      <c r="F84" s="50">
        <v>0</v>
      </c>
      <c r="G84" s="50">
        <v>0</v>
      </c>
      <c r="H84" s="50">
        <v>0</v>
      </c>
      <c r="I84" s="51">
        <f t="shared" si="20"/>
        <v>1875500</v>
      </c>
    </row>
    <row r="85" spans="1:9">
      <c r="A85" s="674"/>
      <c r="B85" s="631"/>
      <c r="C85" s="659"/>
      <c r="D85" s="52" t="s">
        <v>52</v>
      </c>
      <c r="E85" s="53">
        <v>1875500</v>
      </c>
      <c r="F85" s="53">
        <v>0</v>
      </c>
      <c r="G85" s="53">
        <v>0</v>
      </c>
      <c r="H85" s="53">
        <v>0</v>
      </c>
      <c r="I85" s="51">
        <f t="shared" si="20"/>
        <v>1875500</v>
      </c>
    </row>
    <row r="86" spans="1:9">
      <c r="A86" s="674"/>
      <c r="B86" s="631"/>
      <c r="C86" s="660"/>
      <c r="D86" s="52" t="s">
        <v>57</v>
      </c>
      <c r="E86" s="53">
        <f>E85-E84</f>
        <v>0</v>
      </c>
      <c r="F86" s="53">
        <v>0</v>
      </c>
      <c r="G86" s="53">
        <v>0</v>
      </c>
      <c r="H86" s="53">
        <v>0</v>
      </c>
      <c r="I86" s="51">
        <f t="shared" si="20"/>
        <v>0</v>
      </c>
    </row>
    <row r="87" spans="1:9">
      <c r="A87" s="674"/>
      <c r="B87" s="631"/>
      <c r="C87" s="624" t="s">
        <v>9</v>
      </c>
      <c r="D87" s="54" t="s">
        <v>54</v>
      </c>
      <c r="E87" s="55">
        <f>E84+E81+E78</f>
        <v>22584510</v>
      </c>
      <c r="F87" s="55">
        <v>0</v>
      </c>
      <c r="G87" s="55">
        <v>0</v>
      </c>
      <c r="H87" s="55">
        <v>0</v>
      </c>
      <c r="I87" s="56">
        <f t="shared" ref="I87:I89" si="21">SUM(E87:H87)</f>
        <v>22584510</v>
      </c>
    </row>
    <row r="88" spans="1:9">
      <c r="A88" s="674"/>
      <c r="B88" s="631"/>
      <c r="C88" s="625"/>
      <c r="D88" s="54" t="s">
        <v>52</v>
      </c>
      <c r="E88" s="55">
        <f t="shared" ref="E88:E89" si="22">E85+E82+E79</f>
        <v>22584510</v>
      </c>
      <c r="F88" s="55">
        <v>0</v>
      </c>
      <c r="G88" s="55">
        <v>0</v>
      </c>
      <c r="H88" s="55">
        <v>0</v>
      </c>
      <c r="I88" s="56">
        <f t="shared" si="21"/>
        <v>22584510</v>
      </c>
    </row>
    <row r="89" spans="1:9">
      <c r="A89" s="674"/>
      <c r="B89" s="631"/>
      <c r="C89" s="626"/>
      <c r="D89" s="54" t="s">
        <v>57</v>
      </c>
      <c r="E89" s="55">
        <f t="shared" si="22"/>
        <v>0</v>
      </c>
      <c r="F89" s="55">
        <v>0</v>
      </c>
      <c r="G89" s="55">
        <v>0</v>
      </c>
      <c r="H89" s="55">
        <v>0</v>
      </c>
      <c r="I89" s="56">
        <f t="shared" si="21"/>
        <v>0</v>
      </c>
    </row>
    <row r="90" spans="1:9">
      <c r="A90" s="674"/>
      <c r="B90" s="645" t="s">
        <v>188</v>
      </c>
      <c r="C90" s="694" t="s">
        <v>26</v>
      </c>
      <c r="D90" s="49" t="s">
        <v>54</v>
      </c>
      <c r="E90" s="53">
        <v>21378000</v>
      </c>
      <c r="F90" s="50">
        <v>0</v>
      </c>
      <c r="G90" s="50">
        <v>0</v>
      </c>
      <c r="H90" s="50">
        <v>0</v>
      </c>
      <c r="I90" s="51">
        <f>SUM(E90:H90)</f>
        <v>21378000</v>
      </c>
    </row>
    <row r="91" spans="1:9">
      <c r="A91" s="674"/>
      <c r="B91" s="646"/>
      <c r="C91" s="662"/>
      <c r="D91" s="52" t="s">
        <v>52</v>
      </c>
      <c r="E91" s="53">
        <v>21378000</v>
      </c>
      <c r="F91" s="50">
        <v>0</v>
      </c>
      <c r="G91" s="50">
        <v>0</v>
      </c>
      <c r="H91" s="50">
        <v>0</v>
      </c>
      <c r="I91" s="51">
        <f t="shared" ref="I91:I101" si="23">SUM(E91:H91)</f>
        <v>21378000</v>
      </c>
    </row>
    <row r="92" spans="1:9">
      <c r="A92" s="674"/>
      <c r="B92" s="647"/>
      <c r="C92" s="663"/>
      <c r="D92" s="52" t="s">
        <v>57</v>
      </c>
      <c r="E92" s="53">
        <f>E91-E90</f>
        <v>0</v>
      </c>
      <c r="F92" s="50">
        <v>0</v>
      </c>
      <c r="G92" s="50">
        <v>0</v>
      </c>
      <c r="H92" s="50">
        <v>0</v>
      </c>
      <c r="I92" s="51">
        <f t="shared" si="23"/>
        <v>0</v>
      </c>
    </row>
    <row r="93" spans="1:9">
      <c r="A93" s="674"/>
      <c r="B93" s="631"/>
      <c r="C93" s="661" t="s">
        <v>30</v>
      </c>
      <c r="D93" s="52" t="s">
        <v>54</v>
      </c>
      <c r="E93" s="53">
        <v>1958000</v>
      </c>
      <c r="F93" s="50">
        <v>0</v>
      </c>
      <c r="G93" s="50">
        <v>0</v>
      </c>
      <c r="H93" s="50">
        <v>0</v>
      </c>
      <c r="I93" s="51">
        <f t="shared" si="23"/>
        <v>1958000</v>
      </c>
    </row>
    <row r="94" spans="1:9">
      <c r="A94" s="674"/>
      <c r="B94" s="631"/>
      <c r="C94" s="659"/>
      <c r="D94" s="52" t="s">
        <v>52</v>
      </c>
      <c r="E94" s="53">
        <v>1215660</v>
      </c>
      <c r="F94" s="50">
        <v>0</v>
      </c>
      <c r="G94" s="50">
        <v>0</v>
      </c>
      <c r="H94" s="50">
        <v>0</v>
      </c>
      <c r="I94" s="51">
        <f t="shared" si="23"/>
        <v>1215660</v>
      </c>
    </row>
    <row r="95" spans="1:9">
      <c r="A95" s="674"/>
      <c r="B95" s="631"/>
      <c r="C95" s="660"/>
      <c r="D95" s="52" t="s">
        <v>57</v>
      </c>
      <c r="E95" s="53">
        <f>E94-E93</f>
        <v>-742340</v>
      </c>
      <c r="F95" s="50">
        <v>0</v>
      </c>
      <c r="G95" s="50">
        <v>0</v>
      </c>
      <c r="H95" s="50">
        <v>0</v>
      </c>
      <c r="I95" s="51">
        <f t="shared" si="23"/>
        <v>-742340</v>
      </c>
    </row>
    <row r="96" spans="1:9">
      <c r="A96" s="674"/>
      <c r="B96" s="631"/>
      <c r="C96" s="661" t="s">
        <v>189</v>
      </c>
      <c r="D96" s="52" t="s">
        <v>54</v>
      </c>
      <c r="E96" s="53">
        <v>3000000</v>
      </c>
      <c r="F96" s="50">
        <v>0</v>
      </c>
      <c r="G96" s="50">
        <v>0</v>
      </c>
      <c r="H96" s="50">
        <v>0</v>
      </c>
      <c r="I96" s="51">
        <f t="shared" ref="I96:I98" si="24">SUM(E96:H96)</f>
        <v>3000000</v>
      </c>
    </row>
    <row r="97" spans="1:9">
      <c r="A97" s="674"/>
      <c r="B97" s="631"/>
      <c r="C97" s="659"/>
      <c r="D97" s="52" t="s">
        <v>52</v>
      </c>
      <c r="E97" s="53">
        <v>3000000</v>
      </c>
      <c r="F97" s="53">
        <v>0</v>
      </c>
      <c r="G97" s="53">
        <v>0</v>
      </c>
      <c r="H97" s="53">
        <v>0</v>
      </c>
      <c r="I97" s="51">
        <f t="shared" si="24"/>
        <v>3000000</v>
      </c>
    </row>
    <row r="98" spans="1:9">
      <c r="A98" s="674"/>
      <c r="B98" s="631"/>
      <c r="C98" s="660"/>
      <c r="D98" s="52" t="s">
        <v>57</v>
      </c>
      <c r="E98" s="53">
        <f>E97-E96</f>
        <v>0</v>
      </c>
      <c r="F98" s="53">
        <v>0</v>
      </c>
      <c r="G98" s="53">
        <v>0</v>
      </c>
      <c r="H98" s="53">
        <v>0</v>
      </c>
      <c r="I98" s="51">
        <f t="shared" si="24"/>
        <v>0</v>
      </c>
    </row>
    <row r="99" spans="1:9">
      <c r="A99" s="674"/>
      <c r="B99" s="631"/>
      <c r="C99" s="661" t="s">
        <v>31</v>
      </c>
      <c r="D99" s="52" t="s">
        <v>54</v>
      </c>
      <c r="E99" s="53">
        <v>3664000</v>
      </c>
      <c r="F99" s="50">
        <v>0</v>
      </c>
      <c r="G99" s="50">
        <v>0</v>
      </c>
      <c r="H99" s="50">
        <v>0</v>
      </c>
      <c r="I99" s="51">
        <f t="shared" si="23"/>
        <v>3664000</v>
      </c>
    </row>
    <row r="100" spans="1:9">
      <c r="A100" s="674"/>
      <c r="B100" s="631"/>
      <c r="C100" s="659"/>
      <c r="D100" s="52" t="s">
        <v>52</v>
      </c>
      <c r="E100" s="53">
        <v>1825940</v>
      </c>
      <c r="F100" s="53">
        <v>0</v>
      </c>
      <c r="G100" s="53">
        <v>0</v>
      </c>
      <c r="H100" s="53">
        <v>0</v>
      </c>
      <c r="I100" s="51">
        <f t="shared" si="23"/>
        <v>1825940</v>
      </c>
    </row>
    <row r="101" spans="1:9" ht="18" customHeight="1">
      <c r="A101" s="674"/>
      <c r="B101" s="631"/>
      <c r="C101" s="660"/>
      <c r="D101" s="52" t="s">
        <v>57</v>
      </c>
      <c r="E101" s="53">
        <f>E100-E99</f>
        <v>-1838060</v>
      </c>
      <c r="F101" s="53">
        <v>0</v>
      </c>
      <c r="G101" s="53">
        <v>0</v>
      </c>
      <c r="H101" s="53">
        <v>0</v>
      </c>
      <c r="I101" s="51">
        <f t="shared" si="23"/>
        <v>-1838060</v>
      </c>
    </row>
    <row r="102" spans="1:9" ht="18" customHeight="1">
      <c r="A102" s="674"/>
      <c r="B102" s="622"/>
      <c r="C102" s="624" t="s">
        <v>9</v>
      </c>
      <c r="D102" s="54" t="s">
        <v>54</v>
      </c>
      <c r="E102" s="55">
        <f>E90+E99+E96+E93</f>
        <v>30000000</v>
      </c>
      <c r="F102" s="55">
        <v>0</v>
      </c>
      <c r="G102" s="55">
        <v>0</v>
      </c>
      <c r="H102" s="55">
        <v>0</v>
      </c>
      <c r="I102" s="56">
        <f t="shared" ref="I102:I104" si="25">SUM(E102:H102)</f>
        <v>30000000</v>
      </c>
    </row>
    <row r="103" spans="1:9" ht="18" customHeight="1">
      <c r="A103" s="674"/>
      <c r="B103" s="622"/>
      <c r="C103" s="625"/>
      <c r="D103" s="54" t="s">
        <v>52</v>
      </c>
      <c r="E103" s="55">
        <f t="shared" ref="E103:E104" si="26">E91+E100+E97+E94</f>
        <v>27419600</v>
      </c>
      <c r="F103" s="55">
        <v>0</v>
      </c>
      <c r="G103" s="55">
        <v>0</v>
      </c>
      <c r="H103" s="55">
        <v>0</v>
      </c>
      <c r="I103" s="56">
        <f t="shared" si="25"/>
        <v>27419600</v>
      </c>
    </row>
    <row r="104" spans="1:9" ht="18" customHeight="1">
      <c r="A104" s="674"/>
      <c r="B104" s="623"/>
      <c r="C104" s="626"/>
      <c r="D104" s="54" t="s">
        <v>57</v>
      </c>
      <c r="E104" s="55">
        <f t="shared" si="26"/>
        <v>-2580400</v>
      </c>
      <c r="F104" s="55">
        <v>0</v>
      </c>
      <c r="G104" s="55">
        <v>0</v>
      </c>
      <c r="H104" s="55">
        <v>0</v>
      </c>
      <c r="I104" s="56">
        <f t="shared" si="25"/>
        <v>-2580400</v>
      </c>
    </row>
    <row r="105" spans="1:9" ht="18" customHeight="1">
      <c r="A105" s="674"/>
      <c r="B105" s="645" t="s">
        <v>191</v>
      </c>
      <c r="C105" s="651" t="s">
        <v>121</v>
      </c>
      <c r="D105" s="52" t="s">
        <v>54</v>
      </c>
      <c r="E105" s="53">
        <v>27266000</v>
      </c>
      <c r="F105" s="53">
        <v>0</v>
      </c>
      <c r="G105" s="53">
        <v>0</v>
      </c>
      <c r="H105" s="90">
        <v>0</v>
      </c>
      <c r="I105" s="51">
        <f t="shared" ref="I105:I116" si="27">SUM(E105:H105)</f>
        <v>27266000</v>
      </c>
    </row>
    <row r="106" spans="1:9" ht="18" customHeight="1">
      <c r="A106" s="674"/>
      <c r="B106" s="646"/>
      <c r="C106" s="637"/>
      <c r="D106" s="52" t="s">
        <v>52</v>
      </c>
      <c r="E106" s="53">
        <v>23766145</v>
      </c>
      <c r="F106" s="53">
        <v>0</v>
      </c>
      <c r="G106" s="53">
        <v>0</v>
      </c>
      <c r="H106" s="90">
        <v>0</v>
      </c>
      <c r="I106" s="51">
        <f t="shared" si="27"/>
        <v>23766145</v>
      </c>
    </row>
    <row r="107" spans="1:9" ht="18" customHeight="1">
      <c r="A107" s="674"/>
      <c r="B107" s="647"/>
      <c r="C107" s="652"/>
      <c r="D107" s="52" t="s">
        <v>57</v>
      </c>
      <c r="E107" s="53">
        <f>E106-E105</f>
        <v>-3499855</v>
      </c>
      <c r="F107" s="53">
        <v>0</v>
      </c>
      <c r="G107" s="53">
        <v>0</v>
      </c>
      <c r="H107" s="90">
        <v>0</v>
      </c>
      <c r="I107" s="51">
        <f t="shared" si="27"/>
        <v>-3499855</v>
      </c>
    </row>
    <row r="108" spans="1:9">
      <c r="A108" s="674"/>
      <c r="B108" s="627"/>
      <c r="C108" s="651" t="s">
        <v>122</v>
      </c>
      <c r="D108" s="52" t="s">
        <v>54</v>
      </c>
      <c r="E108" s="53">
        <v>32587000</v>
      </c>
      <c r="F108" s="53">
        <v>0</v>
      </c>
      <c r="G108" s="53">
        <v>0</v>
      </c>
      <c r="H108" s="90">
        <v>0</v>
      </c>
      <c r="I108" s="51">
        <f t="shared" si="27"/>
        <v>32587000</v>
      </c>
    </row>
    <row r="109" spans="1:9">
      <c r="A109" s="674"/>
      <c r="B109" s="628"/>
      <c r="C109" s="637"/>
      <c r="D109" s="52" t="s">
        <v>52</v>
      </c>
      <c r="E109" s="53">
        <v>30467210</v>
      </c>
      <c r="F109" s="53">
        <v>0</v>
      </c>
      <c r="G109" s="53">
        <v>0</v>
      </c>
      <c r="H109" s="90">
        <v>0</v>
      </c>
      <c r="I109" s="51">
        <f t="shared" si="27"/>
        <v>30467210</v>
      </c>
    </row>
    <row r="110" spans="1:9">
      <c r="A110" s="674"/>
      <c r="B110" s="628"/>
      <c r="C110" s="652"/>
      <c r="D110" s="52" t="s">
        <v>57</v>
      </c>
      <c r="E110" s="53">
        <f>E109-E108</f>
        <v>-2119790</v>
      </c>
      <c r="F110" s="53">
        <v>0</v>
      </c>
      <c r="G110" s="53">
        <v>0</v>
      </c>
      <c r="H110" s="90">
        <v>0</v>
      </c>
      <c r="I110" s="51">
        <f t="shared" si="27"/>
        <v>-2119790</v>
      </c>
    </row>
    <row r="111" spans="1:9">
      <c r="A111" s="674"/>
      <c r="B111" s="628"/>
      <c r="C111" s="648" t="s">
        <v>123</v>
      </c>
      <c r="D111" s="52" t="s">
        <v>54</v>
      </c>
      <c r="E111" s="53">
        <v>3000000</v>
      </c>
      <c r="F111" s="53">
        <v>0</v>
      </c>
      <c r="G111" s="53">
        <v>0</v>
      </c>
      <c r="H111" s="90">
        <v>0</v>
      </c>
      <c r="I111" s="51">
        <f t="shared" si="27"/>
        <v>3000000</v>
      </c>
    </row>
    <row r="112" spans="1:9">
      <c r="A112" s="674"/>
      <c r="B112" s="628"/>
      <c r="C112" s="649"/>
      <c r="D112" s="52" t="s">
        <v>52</v>
      </c>
      <c r="E112" s="53">
        <v>2990430</v>
      </c>
      <c r="F112" s="53">
        <v>0</v>
      </c>
      <c r="G112" s="53">
        <v>0</v>
      </c>
      <c r="H112" s="90">
        <v>0</v>
      </c>
      <c r="I112" s="51">
        <f t="shared" si="27"/>
        <v>2990430</v>
      </c>
    </row>
    <row r="113" spans="1:9">
      <c r="A113" s="674"/>
      <c r="B113" s="628"/>
      <c r="C113" s="650"/>
      <c r="D113" s="52" t="s">
        <v>57</v>
      </c>
      <c r="E113" s="53">
        <f>E112-E111</f>
        <v>-9570</v>
      </c>
      <c r="F113" s="53">
        <v>0</v>
      </c>
      <c r="G113" s="53">
        <v>0</v>
      </c>
      <c r="H113" s="90">
        <v>0</v>
      </c>
      <c r="I113" s="51">
        <f t="shared" si="27"/>
        <v>-9570</v>
      </c>
    </row>
    <row r="114" spans="1:9">
      <c r="A114" s="674"/>
      <c r="B114" s="628"/>
      <c r="C114" s="648" t="s">
        <v>124</v>
      </c>
      <c r="D114" s="52" t="s">
        <v>54</v>
      </c>
      <c r="E114" s="53">
        <v>750000</v>
      </c>
      <c r="F114" s="53">
        <v>0</v>
      </c>
      <c r="G114" s="53">
        <v>0</v>
      </c>
      <c r="H114" s="90">
        <v>0</v>
      </c>
      <c r="I114" s="51">
        <f t="shared" si="27"/>
        <v>750000</v>
      </c>
    </row>
    <row r="115" spans="1:9">
      <c r="A115" s="674"/>
      <c r="B115" s="628"/>
      <c r="C115" s="649"/>
      <c r="D115" s="52" t="s">
        <v>52</v>
      </c>
      <c r="E115" s="53">
        <v>650000</v>
      </c>
      <c r="F115" s="53">
        <v>0</v>
      </c>
      <c r="G115" s="53">
        <v>0</v>
      </c>
      <c r="H115" s="90">
        <v>0</v>
      </c>
      <c r="I115" s="51">
        <f t="shared" si="27"/>
        <v>650000</v>
      </c>
    </row>
    <row r="116" spans="1:9">
      <c r="A116" s="674"/>
      <c r="B116" s="628"/>
      <c r="C116" s="650"/>
      <c r="D116" s="52" t="s">
        <v>57</v>
      </c>
      <c r="E116" s="53">
        <f>E115-E114</f>
        <v>-100000</v>
      </c>
      <c r="F116" s="53">
        <v>0</v>
      </c>
      <c r="G116" s="53">
        <v>0</v>
      </c>
      <c r="H116" s="90">
        <v>0</v>
      </c>
      <c r="I116" s="51">
        <f t="shared" si="27"/>
        <v>-100000</v>
      </c>
    </row>
    <row r="117" spans="1:9">
      <c r="A117" s="674"/>
      <c r="B117" s="628"/>
      <c r="C117" s="624" t="s">
        <v>9</v>
      </c>
      <c r="D117" s="54" t="s">
        <v>54</v>
      </c>
      <c r="E117" s="55">
        <f>E105+E114+E111+E108</f>
        <v>63603000</v>
      </c>
      <c r="F117" s="55">
        <v>0</v>
      </c>
      <c r="G117" s="55">
        <v>0</v>
      </c>
      <c r="H117" s="55">
        <v>0</v>
      </c>
      <c r="I117" s="56">
        <f t="shared" ref="I117:I119" si="28">SUM(E117:H117)</f>
        <v>63603000</v>
      </c>
    </row>
    <row r="118" spans="1:9">
      <c r="A118" s="674"/>
      <c r="B118" s="628"/>
      <c r="C118" s="625"/>
      <c r="D118" s="54" t="s">
        <v>52</v>
      </c>
      <c r="E118" s="55">
        <f t="shared" ref="E118:E119" si="29">E106+E115+E112+E109</f>
        <v>57873785</v>
      </c>
      <c r="F118" s="55">
        <v>0</v>
      </c>
      <c r="G118" s="55">
        <v>0</v>
      </c>
      <c r="H118" s="55">
        <v>0</v>
      </c>
      <c r="I118" s="56">
        <f t="shared" si="28"/>
        <v>57873785</v>
      </c>
    </row>
    <row r="119" spans="1:9">
      <c r="A119" s="674"/>
      <c r="B119" s="629"/>
      <c r="C119" s="626"/>
      <c r="D119" s="54" t="s">
        <v>57</v>
      </c>
      <c r="E119" s="55">
        <f t="shared" si="29"/>
        <v>-5729215</v>
      </c>
      <c r="F119" s="55">
        <v>0</v>
      </c>
      <c r="G119" s="55">
        <v>0</v>
      </c>
      <c r="H119" s="55">
        <v>0</v>
      </c>
      <c r="I119" s="56">
        <f t="shared" si="28"/>
        <v>-5729215</v>
      </c>
    </row>
    <row r="120" spans="1:9">
      <c r="A120" s="674"/>
      <c r="B120" s="683" t="s">
        <v>186</v>
      </c>
      <c r="C120" s="684"/>
      <c r="D120" s="58" t="s">
        <v>54</v>
      </c>
      <c r="E120" s="59">
        <f>E15+E27+E39+E51+E63+E75+E87+E102+E117</f>
        <v>478965760</v>
      </c>
      <c r="F120" s="59">
        <f t="shared" ref="F120:I120" si="30">F15+F27+F39+F51+F63+F75+F87+F102+F117</f>
        <v>0</v>
      </c>
      <c r="G120" s="59">
        <f t="shared" si="30"/>
        <v>0</v>
      </c>
      <c r="H120" s="59">
        <f t="shared" si="30"/>
        <v>0</v>
      </c>
      <c r="I120" s="59">
        <f t="shared" si="30"/>
        <v>478965760</v>
      </c>
    </row>
    <row r="121" spans="1:9">
      <c r="A121" s="674"/>
      <c r="B121" s="641"/>
      <c r="C121" s="642"/>
      <c r="D121" s="58" t="s">
        <v>52</v>
      </c>
      <c r="E121" s="59">
        <f t="shared" ref="E121:I121" si="31">E16+E28+E40+E52+E64+E76+E88+E103+E118</f>
        <v>461487820</v>
      </c>
      <c r="F121" s="59">
        <f t="shared" si="31"/>
        <v>0</v>
      </c>
      <c r="G121" s="59">
        <f t="shared" si="31"/>
        <v>0</v>
      </c>
      <c r="H121" s="59">
        <f t="shared" si="31"/>
        <v>0</v>
      </c>
      <c r="I121" s="59">
        <f t="shared" si="31"/>
        <v>461487820</v>
      </c>
    </row>
    <row r="122" spans="1:9">
      <c r="A122" s="674"/>
      <c r="B122" s="685"/>
      <c r="C122" s="686"/>
      <c r="D122" s="58" t="s">
        <v>57</v>
      </c>
      <c r="E122" s="59">
        <f t="shared" ref="E122:I122" si="32">E17+E29+E41+E53+E65+E77+E89+E104+E119</f>
        <v>-17477940</v>
      </c>
      <c r="F122" s="59">
        <f t="shared" si="32"/>
        <v>0</v>
      </c>
      <c r="G122" s="59">
        <f t="shared" si="32"/>
        <v>0</v>
      </c>
      <c r="H122" s="59">
        <f t="shared" si="32"/>
        <v>0</v>
      </c>
      <c r="I122" s="59">
        <f t="shared" si="32"/>
        <v>-17477940</v>
      </c>
    </row>
    <row r="123" spans="1:9" ht="16.5" customHeight="1">
      <c r="A123" s="674"/>
      <c r="B123" s="687" t="s">
        <v>176</v>
      </c>
      <c r="C123" s="661" t="s">
        <v>0</v>
      </c>
      <c r="D123" s="52" t="s">
        <v>54</v>
      </c>
      <c r="E123" s="53">
        <v>2144250</v>
      </c>
      <c r="F123" s="50">
        <v>0</v>
      </c>
      <c r="G123" s="50">
        <v>0</v>
      </c>
      <c r="H123" s="50">
        <v>0</v>
      </c>
      <c r="I123" s="51">
        <f>SUM(E123:H123)</f>
        <v>2144250</v>
      </c>
    </row>
    <row r="124" spans="1:9">
      <c r="A124" s="674"/>
      <c r="B124" s="688"/>
      <c r="C124" s="659"/>
      <c r="D124" s="52" t="s">
        <v>52</v>
      </c>
      <c r="E124" s="53">
        <v>2142040</v>
      </c>
      <c r="F124" s="53">
        <v>0</v>
      </c>
      <c r="G124" s="53">
        <v>0</v>
      </c>
      <c r="H124" s="53">
        <v>0</v>
      </c>
      <c r="I124" s="51">
        <f t="shared" ref="I124:I128" si="33">SUM(E124:H124)</f>
        <v>2142040</v>
      </c>
    </row>
    <row r="125" spans="1:9">
      <c r="A125" s="674"/>
      <c r="B125" s="688"/>
      <c r="C125" s="660"/>
      <c r="D125" s="52" t="s">
        <v>54</v>
      </c>
      <c r="E125" s="53">
        <f>E124-E123</f>
        <v>-2210</v>
      </c>
      <c r="F125" s="53">
        <v>0</v>
      </c>
      <c r="G125" s="53">
        <v>0</v>
      </c>
      <c r="H125" s="53">
        <v>0</v>
      </c>
      <c r="I125" s="51">
        <f t="shared" si="33"/>
        <v>-2210</v>
      </c>
    </row>
    <row r="126" spans="1:9">
      <c r="A126" s="674"/>
      <c r="B126" s="688"/>
      <c r="C126" s="661" t="s">
        <v>29</v>
      </c>
      <c r="D126" s="52" t="s">
        <v>54</v>
      </c>
      <c r="E126" s="53">
        <v>1695750</v>
      </c>
      <c r="F126" s="50">
        <v>0</v>
      </c>
      <c r="G126" s="50">
        <v>0</v>
      </c>
      <c r="H126" s="50">
        <v>0</v>
      </c>
      <c r="I126" s="51">
        <f t="shared" si="33"/>
        <v>1695750</v>
      </c>
    </row>
    <row r="127" spans="1:9">
      <c r="A127" s="674"/>
      <c r="B127" s="688"/>
      <c r="C127" s="659"/>
      <c r="D127" s="52" t="s">
        <v>52</v>
      </c>
      <c r="E127" s="53">
        <v>1695750</v>
      </c>
      <c r="F127" s="53">
        <v>0</v>
      </c>
      <c r="G127" s="53">
        <v>0</v>
      </c>
      <c r="H127" s="53">
        <v>0</v>
      </c>
      <c r="I127" s="51">
        <f t="shared" si="33"/>
        <v>1695750</v>
      </c>
    </row>
    <row r="128" spans="1:9">
      <c r="A128" s="674"/>
      <c r="B128" s="688"/>
      <c r="C128" s="660"/>
      <c r="D128" s="52" t="s">
        <v>54</v>
      </c>
      <c r="E128" s="53">
        <f>E127-E126</f>
        <v>0</v>
      </c>
      <c r="F128" s="53">
        <v>0</v>
      </c>
      <c r="G128" s="53">
        <v>0</v>
      </c>
      <c r="H128" s="53">
        <v>0</v>
      </c>
      <c r="I128" s="51">
        <f t="shared" si="33"/>
        <v>0</v>
      </c>
    </row>
    <row r="129" spans="1:9" ht="16.5" customHeight="1">
      <c r="A129" s="674"/>
      <c r="B129" s="688"/>
      <c r="C129" s="655" t="s">
        <v>9</v>
      </c>
      <c r="D129" s="61" t="s">
        <v>54</v>
      </c>
      <c r="E129" s="62">
        <f>E123+E126</f>
        <v>3840000</v>
      </c>
      <c r="F129" s="63">
        <v>0</v>
      </c>
      <c r="G129" s="63">
        <v>0</v>
      </c>
      <c r="H129" s="63">
        <v>0</v>
      </c>
      <c r="I129" s="64">
        <f>I123+I126</f>
        <v>3840000</v>
      </c>
    </row>
    <row r="130" spans="1:9">
      <c r="A130" s="674"/>
      <c r="B130" s="688"/>
      <c r="C130" s="656"/>
      <c r="D130" s="61" t="s">
        <v>52</v>
      </c>
      <c r="E130" s="62">
        <f t="shared" ref="E130:E131" si="34">E124+E127</f>
        <v>3837790</v>
      </c>
      <c r="F130" s="62">
        <v>0</v>
      </c>
      <c r="G130" s="62">
        <v>0</v>
      </c>
      <c r="H130" s="62">
        <v>0</v>
      </c>
      <c r="I130" s="64">
        <f t="shared" ref="I130:I131" si="35">I124+I127</f>
        <v>3837790</v>
      </c>
    </row>
    <row r="131" spans="1:9">
      <c r="A131" s="674"/>
      <c r="B131" s="688"/>
      <c r="C131" s="657"/>
      <c r="D131" s="61" t="s">
        <v>54</v>
      </c>
      <c r="E131" s="62">
        <f t="shared" si="34"/>
        <v>-2210</v>
      </c>
      <c r="F131" s="62">
        <v>0</v>
      </c>
      <c r="G131" s="62">
        <v>0</v>
      </c>
      <c r="H131" s="62">
        <v>0</v>
      </c>
      <c r="I131" s="64">
        <f t="shared" si="35"/>
        <v>-2210</v>
      </c>
    </row>
    <row r="132" spans="1:9">
      <c r="A132" s="674"/>
      <c r="B132" s="677" t="s">
        <v>185</v>
      </c>
      <c r="C132" s="678"/>
      <c r="D132" s="58" t="s">
        <v>54</v>
      </c>
      <c r="E132" s="59">
        <f>E129</f>
        <v>3840000</v>
      </c>
      <c r="F132" s="59">
        <f t="shared" ref="F132:I132" si="36">F129</f>
        <v>0</v>
      </c>
      <c r="G132" s="59">
        <f t="shared" si="36"/>
        <v>0</v>
      </c>
      <c r="H132" s="59">
        <f t="shared" si="36"/>
        <v>0</v>
      </c>
      <c r="I132" s="60">
        <f t="shared" si="36"/>
        <v>3840000</v>
      </c>
    </row>
    <row r="133" spans="1:9">
      <c r="A133" s="674"/>
      <c r="B133" s="679"/>
      <c r="C133" s="680"/>
      <c r="D133" s="58" t="s">
        <v>52</v>
      </c>
      <c r="E133" s="59">
        <f t="shared" ref="E133:I133" si="37">E130</f>
        <v>3837790</v>
      </c>
      <c r="F133" s="59">
        <f t="shared" si="37"/>
        <v>0</v>
      </c>
      <c r="G133" s="59">
        <f t="shared" si="37"/>
        <v>0</v>
      </c>
      <c r="H133" s="59">
        <f t="shared" si="37"/>
        <v>0</v>
      </c>
      <c r="I133" s="60">
        <f t="shared" si="37"/>
        <v>3837790</v>
      </c>
    </row>
    <row r="134" spans="1:9">
      <c r="A134" s="674"/>
      <c r="B134" s="681"/>
      <c r="C134" s="682"/>
      <c r="D134" s="58" t="s">
        <v>57</v>
      </c>
      <c r="E134" s="59">
        <f t="shared" ref="E134:I134" si="38">E131</f>
        <v>-2210</v>
      </c>
      <c r="F134" s="59">
        <f t="shared" si="38"/>
        <v>0</v>
      </c>
      <c r="G134" s="59">
        <f t="shared" si="38"/>
        <v>0</v>
      </c>
      <c r="H134" s="59">
        <f t="shared" si="38"/>
        <v>0</v>
      </c>
      <c r="I134" s="60">
        <f t="shared" si="38"/>
        <v>-2210</v>
      </c>
    </row>
    <row r="135" spans="1:9">
      <c r="A135" s="674"/>
      <c r="B135" s="658" t="s">
        <v>177</v>
      </c>
      <c r="C135" s="659" t="s">
        <v>27</v>
      </c>
      <c r="D135" s="52" t="s">
        <v>54</v>
      </c>
      <c r="E135" s="53">
        <v>1400000</v>
      </c>
      <c r="F135" s="50">
        <v>0</v>
      </c>
      <c r="G135" s="50">
        <v>0</v>
      </c>
      <c r="H135" s="50">
        <v>0</v>
      </c>
      <c r="I135" s="51">
        <f>SUM(E135:H135)</f>
        <v>1400000</v>
      </c>
    </row>
    <row r="136" spans="1:9">
      <c r="A136" s="674"/>
      <c r="B136" s="658"/>
      <c r="C136" s="659"/>
      <c r="D136" s="52" t="s">
        <v>52</v>
      </c>
      <c r="E136" s="53">
        <v>747050</v>
      </c>
      <c r="F136" s="53">
        <v>0</v>
      </c>
      <c r="G136" s="53">
        <v>0</v>
      </c>
      <c r="H136" s="53">
        <v>0</v>
      </c>
      <c r="I136" s="51">
        <f t="shared" ref="I136:I179" si="39">SUM(E136:H136)</f>
        <v>747050</v>
      </c>
    </row>
    <row r="137" spans="1:9">
      <c r="A137" s="674"/>
      <c r="B137" s="658"/>
      <c r="C137" s="660"/>
      <c r="D137" s="52" t="s">
        <v>57</v>
      </c>
      <c r="E137" s="53">
        <f>E136-E135</f>
        <v>-652950</v>
      </c>
      <c r="F137" s="53">
        <v>0</v>
      </c>
      <c r="G137" s="53">
        <v>0</v>
      </c>
      <c r="H137" s="53">
        <v>0</v>
      </c>
      <c r="I137" s="51">
        <f t="shared" si="39"/>
        <v>-652950</v>
      </c>
    </row>
    <row r="138" spans="1:9">
      <c r="A138" s="674"/>
      <c r="B138" s="631"/>
      <c r="C138" s="661" t="s">
        <v>36</v>
      </c>
      <c r="D138" s="52" t="s">
        <v>54</v>
      </c>
      <c r="E138" s="53">
        <v>15906750</v>
      </c>
      <c r="F138" s="50">
        <v>0</v>
      </c>
      <c r="G138" s="50">
        <v>0</v>
      </c>
      <c r="H138" s="50">
        <v>0</v>
      </c>
      <c r="I138" s="51">
        <f t="shared" si="39"/>
        <v>15906750</v>
      </c>
    </row>
    <row r="139" spans="1:9">
      <c r="A139" s="674"/>
      <c r="B139" s="631"/>
      <c r="C139" s="659"/>
      <c r="D139" s="52" t="s">
        <v>52</v>
      </c>
      <c r="E139" s="53">
        <v>14137324</v>
      </c>
      <c r="F139" s="53">
        <v>0</v>
      </c>
      <c r="G139" s="53">
        <v>0</v>
      </c>
      <c r="H139" s="53">
        <v>0</v>
      </c>
      <c r="I139" s="51">
        <f t="shared" si="39"/>
        <v>14137324</v>
      </c>
    </row>
    <row r="140" spans="1:9">
      <c r="A140" s="674"/>
      <c r="B140" s="631"/>
      <c r="C140" s="660"/>
      <c r="D140" s="52" t="s">
        <v>57</v>
      </c>
      <c r="E140" s="53">
        <f>E139-E138</f>
        <v>-1769426</v>
      </c>
      <c r="F140" s="53">
        <v>0</v>
      </c>
      <c r="G140" s="53">
        <v>0</v>
      </c>
      <c r="H140" s="53">
        <v>0</v>
      </c>
      <c r="I140" s="51">
        <f t="shared" si="39"/>
        <v>-1769426</v>
      </c>
    </row>
    <row r="141" spans="1:9">
      <c r="A141" s="674"/>
      <c r="B141" s="65"/>
      <c r="C141" s="661" t="s">
        <v>5</v>
      </c>
      <c r="D141" s="52" t="s">
        <v>54</v>
      </c>
      <c r="E141" s="53">
        <v>8800000</v>
      </c>
      <c r="F141" s="50">
        <v>0</v>
      </c>
      <c r="G141" s="50">
        <v>0</v>
      </c>
      <c r="H141" s="50">
        <v>0</v>
      </c>
      <c r="I141" s="51">
        <f t="shared" si="39"/>
        <v>8800000</v>
      </c>
    </row>
    <row r="142" spans="1:9">
      <c r="A142" s="674"/>
      <c r="B142" s="65"/>
      <c r="C142" s="659"/>
      <c r="D142" s="52" t="s">
        <v>52</v>
      </c>
      <c r="E142" s="53">
        <v>5710320</v>
      </c>
      <c r="F142" s="53">
        <v>0</v>
      </c>
      <c r="G142" s="53">
        <v>0</v>
      </c>
      <c r="H142" s="53">
        <v>0</v>
      </c>
      <c r="I142" s="51">
        <f t="shared" si="39"/>
        <v>5710320</v>
      </c>
    </row>
    <row r="143" spans="1:9">
      <c r="A143" s="674"/>
      <c r="B143" s="65"/>
      <c r="C143" s="660"/>
      <c r="D143" s="52" t="s">
        <v>57</v>
      </c>
      <c r="E143" s="53">
        <f>E142-E141</f>
        <v>-3089680</v>
      </c>
      <c r="F143" s="53">
        <v>0</v>
      </c>
      <c r="G143" s="53">
        <v>0</v>
      </c>
      <c r="H143" s="53">
        <v>0</v>
      </c>
      <c r="I143" s="51">
        <f t="shared" si="39"/>
        <v>-3089680</v>
      </c>
    </row>
    <row r="144" spans="1:9">
      <c r="A144" s="674"/>
      <c r="B144" s="65"/>
      <c r="C144" s="66"/>
      <c r="D144" s="52" t="s">
        <v>54</v>
      </c>
      <c r="E144" s="53">
        <v>1420000</v>
      </c>
      <c r="F144" s="50">
        <v>0</v>
      </c>
      <c r="G144" s="50">
        <v>0</v>
      </c>
      <c r="H144" s="50">
        <v>0</v>
      </c>
      <c r="I144" s="51">
        <f t="shared" ref="I144:I146" si="40">SUM(E144:H144)</f>
        <v>1420000</v>
      </c>
    </row>
    <row r="145" spans="1:9">
      <c r="A145" s="674"/>
      <c r="B145" s="65"/>
      <c r="C145" s="66" t="s">
        <v>6</v>
      </c>
      <c r="D145" s="52" t="s">
        <v>52</v>
      </c>
      <c r="E145" s="53">
        <v>1414276</v>
      </c>
      <c r="F145" s="53">
        <v>0</v>
      </c>
      <c r="G145" s="53">
        <v>0</v>
      </c>
      <c r="H145" s="53">
        <v>0</v>
      </c>
      <c r="I145" s="51">
        <f t="shared" si="40"/>
        <v>1414276</v>
      </c>
    </row>
    <row r="146" spans="1:9">
      <c r="A146" s="674"/>
      <c r="B146" s="65"/>
      <c r="C146" s="67"/>
      <c r="D146" s="52" t="s">
        <v>57</v>
      </c>
      <c r="E146" s="53">
        <f>E145-E144</f>
        <v>-5724</v>
      </c>
      <c r="F146" s="53">
        <v>0</v>
      </c>
      <c r="G146" s="53">
        <v>0</v>
      </c>
      <c r="H146" s="53">
        <v>0</v>
      </c>
      <c r="I146" s="51">
        <f t="shared" si="40"/>
        <v>-5724</v>
      </c>
    </row>
    <row r="147" spans="1:9">
      <c r="A147" s="674"/>
      <c r="B147" s="65"/>
      <c r="C147" s="676" t="s">
        <v>167</v>
      </c>
      <c r="D147" s="52" t="s">
        <v>54</v>
      </c>
      <c r="E147" s="53">
        <v>1000000</v>
      </c>
      <c r="F147" s="50">
        <v>0</v>
      </c>
      <c r="G147" s="50">
        <v>0</v>
      </c>
      <c r="H147" s="50">
        <v>0</v>
      </c>
      <c r="I147" s="51">
        <f t="shared" si="39"/>
        <v>1000000</v>
      </c>
    </row>
    <row r="148" spans="1:9">
      <c r="A148" s="674"/>
      <c r="B148" s="65"/>
      <c r="C148" s="659"/>
      <c r="D148" s="52" t="s">
        <v>52</v>
      </c>
      <c r="E148" s="53">
        <v>906160</v>
      </c>
      <c r="F148" s="53">
        <v>0</v>
      </c>
      <c r="G148" s="53">
        <v>0</v>
      </c>
      <c r="H148" s="53">
        <v>0</v>
      </c>
      <c r="I148" s="51">
        <f t="shared" si="39"/>
        <v>906160</v>
      </c>
    </row>
    <row r="149" spans="1:9">
      <c r="A149" s="674"/>
      <c r="B149" s="65"/>
      <c r="C149" s="660"/>
      <c r="D149" s="52" t="s">
        <v>57</v>
      </c>
      <c r="E149" s="53">
        <f>E148-E147</f>
        <v>-93840</v>
      </c>
      <c r="F149" s="53">
        <v>0</v>
      </c>
      <c r="G149" s="53">
        <v>0</v>
      </c>
      <c r="H149" s="53">
        <v>0</v>
      </c>
      <c r="I149" s="51">
        <f t="shared" si="39"/>
        <v>-93840</v>
      </c>
    </row>
    <row r="150" spans="1:9">
      <c r="A150" s="674"/>
      <c r="B150" s="653"/>
      <c r="C150" s="655" t="s">
        <v>9</v>
      </c>
      <c r="D150" s="61" t="s">
        <v>54</v>
      </c>
      <c r="E150" s="62">
        <f>E135+E138+E141+E147+E144</f>
        <v>28526750</v>
      </c>
      <c r="F150" s="62">
        <f t="shared" ref="F150:I150" si="41">F135+F138+F141+F147+F144</f>
        <v>0</v>
      </c>
      <c r="G150" s="62">
        <f t="shared" si="41"/>
        <v>0</v>
      </c>
      <c r="H150" s="62">
        <f t="shared" si="41"/>
        <v>0</v>
      </c>
      <c r="I150" s="64">
        <f t="shared" si="41"/>
        <v>28526750</v>
      </c>
    </row>
    <row r="151" spans="1:9">
      <c r="A151" s="674"/>
      <c r="B151" s="653"/>
      <c r="C151" s="656"/>
      <c r="D151" s="61" t="s">
        <v>52</v>
      </c>
      <c r="E151" s="62">
        <f t="shared" ref="E151:I151" si="42">E136+E139+E142+E148+E145</f>
        <v>22915130</v>
      </c>
      <c r="F151" s="62">
        <f t="shared" si="42"/>
        <v>0</v>
      </c>
      <c r="G151" s="62">
        <f t="shared" si="42"/>
        <v>0</v>
      </c>
      <c r="H151" s="62">
        <f t="shared" si="42"/>
        <v>0</v>
      </c>
      <c r="I151" s="64">
        <f t="shared" si="42"/>
        <v>22915130</v>
      </c>
    </row>
    <row r="152" spans="1:9">
      <c r="A152" s="674"/>
      <c r="B152" s="654"/>
      <c r="C152" s="657"/>
      <c r="D152" s="61" t="s">
        <v>54</v>
      </c>
      <c r="E152" s="62">
        <f t="shared" ref="E152:I152" si="43">E137+E140+E143+E149+E146</f>
        <v>-5611620</v>
      </c>
      <c r="F152" s="62">
        <f t="shared" si="43"/>
        <v>0</v>
      </c>
      <c r="G152" s="62">
        <f t="shared" si="43"/>
        <v>0</v>
      </c>
      <c r="H152" s="62">
        <f t="shared" si="43"/>
        <v>0</v>
      </c>
      <c r="I152" s="64">
        <f t="shared" si="43"/>
        <v>-5611620</v>
      </c>
    </row>
    <row r="153" spans="1:9" ht="16.5" customHeight="1">
      <c r="A153" s="674"/>
      <c r="B153" s="658" t="s">
        <v>178</v>
      </c>
      <c r="C153" s="661" t="s">
        <v>36</v>
      </c>
      <c r="D153" s="52" t="s">
        <v>54</v>
      </c>
      <c r="E153" s="53">
        <v>160200</v>
      </c>
      <c r="F153" s="50">
        <v>0</v>
      </c>
      <c r="G153" s="50">
        <v>0</v>
      </c>
      <c r="H153" s="50">
        <v>0</v>
      </c>
      <c r="I153" s="51">
        <f t="shared" ref="I153:I155" si="44">SUM(E153:H153)</f>
        <v>160200</v>
      </c>
    </row>
    <row r="154" spans="1:9">
      <c r="A154" s="674"/>
      <c r="B154" s="658"/>
      <c r="C154" s="659"/>
      <c r="D154" s="52" t="s">
        <v>52</v>
      </c>
      <c r="E154" s="53">
        <v>125080</v>
      </c>
      <c r="F154" s="53">
        <v>0</v>
      </c>
      <c r="G154" s="53">
        <v>0</v>
      </c>
      <c r="H154" s="53">
        <v>0</v>
      </c>
      <c r="I154" s="51">
        <f t="shared" si="44"/>
        <v>125080</v>
      </c>
    </row>
    <row r="155" spans="1:9">
      <c r="A155" s="674"/>
      <c r="B155" s="658"/>
      <c r="C155" s="660"/>
      <c r="D155" s="52" t="s">
        <v>57</v>
      </c>
      <c r="E155" s="53">
        <f>E154-E153</f>
        <v>-35120</v>
      </c>
      <c r="F155" s="53">
        <v>0</v>
      </c>
      <c r="G155" s="53">
        <v>0</v>
      </c>
      <c r="H155" s="53">
        <v>0</v>
      </c>
      <c r="I155" s="51">
        <f t="shared" si="44"/>
        <v>-35120</v>
      </c>
    </row>
    <row r="156" spans="1:9" ht="16.5" customHeight="1">
      <c r="A156" s="674"/>
      <c r="B156" s="653"/>
      <c r="C156" s="655" t="s">
        <v>9</v>
      </c>
      <c r="D156" s="61" t="s">
        <v>54</v>
      </c>
      <c r="E156" s="62">
        <f>E153</f>
        <v>160200</v>
      </c>
      <c r="F156" s="62">
        <f t="shared" ref="F156:I156" si="45">F153</f>
        <v>0</v>
      </c>
      <c r="G156" s="62">
        <f t="shared" si="45"/>
        <v>0</v>
      </c>
      <c r="H156" s="62">
        <f t="shared" si="45"/>
        <v>0</v>
      </c>
      <c r="I156" s="64">
        <f t="shared" si="45"/>
        <v>160200</v>
      </c>
    </row>
    <row r="157" spans="1:9">
      <c r="A157" s="674"/>
      <c r="B157" s="653"/>
      <c r="C157" s="656"/>
      <c r="D157" s="61" t="s">
        <v>52</v>
      </c>
      <c r="E157" s="62">
        <f t="shared" ref="E157:I157" si="46">E154</f>
        <v>125080</v>
      </c>
      <c r="F157" s="62">
        <f t="shared" si="46"/>
        <v>0</v>
      </c>
      <c r="G157" s="62">
        <f t="shared" si="46"/>
        <v>0</v>
      </c>
      <c r="H157" s="62">
        <f t="shared" si="46"/>
        <v>0</v>
      </c>
      <c r="I157" s="64">
        <f t="shared" si="46"/>
        <v>125080</v>
      </c>
    </row>
    <row r="158" spans="1:9">
      <c r="A158" s="674"/>
      <c r="B158" s="654"/>
      <c r="C158" s="657"/>
      <c r="D158" s="61" t="s">
        <v>54</v>
      </c>
      <c r="E158" s="62">
        <f t="shared" ref="E158:I158" si="47">E155</f>
        <v>-35120</v>
      </c>
      <c r="F158" s="62">
        <f t="shared" si="47"/>
        <v>0</v>
      </c>
      <c r="G158" s="62">
        <f t="shared" si="47"/>
        <v>0</v>
      </c>
      <c r="H158" s="62">
        <f t="shared" si="47"/>
        <v>0</v>
      </c>
      <c r="I158" s="64">
        <f t="shared" si="47"/>
        <v>-35120</v>
      </c>
    </row>
    <row r="159" spans="1:9">
      <c r="A159" s="674"/>
      <c r="B159" s="700" t="s">
        <v>179</v>
      </c>
      <c r="C159" s="661" t="s">
        <v>196</v>
      </c>
      <c r="D159" s="52" t="s">
        <v>54</v>
      </c>
      <c r="E159" s="53">
        <v>1467000</v>
      </c>
      <c r="F159" s="50">
        <v>0</v>
      </c>
      <c r="G159" s="50">
        <v>0</v>
      </c>
      <c r="H159" s="50">
        <v>0</v>
      </c>
      <c r="I159" s="51">
        <f t="shared" si="39"/>
        <v>1467000</v>
      </c>
    </row>
    <row r="160" spans="1:9">
      <c r="A160" s="674"/>
      <c r="B160" s="688"/>
      <c r="C160" s="659"/>
      <c r="D160" s="52" t="s">
        <v>52</v>
      </c>
      <c r="E160" s="53">
        <v>1351900</v>
      </c>
      <c r="F160" s="53">
        <v>0</v>
      </c>
      <c r="G160" s="53">
        <v>0</v>
      </c>
      <c r="H160" s="53">
        <v>0</v>
      </c>
      <c r="I160" s="51">
        <f t="shared" si="39"/>
        <v>1351900</v>
      </c>
    </row>
    <row r="161" spans="1:9">
      <c r="A161" s="674"/>
      <c r="B161" s="688"/>
      <c r="C161" s="660"/>
      <c r="D161" s="52" t="s">
        <v>57</v>
      </c>
      <c r="E161" s="53">
        <f>E160-E159</f>
        <v>-115100</v>
      </c>
      <c r="F161" s="53">
        <v>0</v>
      </c>
      <c r="G161" s="53">
        <v>0</v>
      </c>
      <c r="H161" s="53">
        <v>0</v>
      </c>
      <c r="I161" s="51">
        <f t="shared" si="39"/>
        <v>-115100</v>
      </c>
    </row>
    <row r="162" spans="1:9">
      <c r="A162" s="674"/>
      <c r="B162" s="688"/>
      <c r="C162" s="661" t="s">
        <v>131</v>
      </c>
      <c r="D162" s="52" t="s">
        <v>54</v>
      </c>
      <c r="E162" s="53">
        <v>36000</v>
      </c>
      <c r="F162" s="50">
        <v>0</v>
      </c>
      <c r="G162" s="50">
        <v>0</v>
      </c>
      <c r="H162" s="50">
        <v>0</v>
      </c>
      <c r="I162" s="51">
        <f t="shared" si="39"/>
        <v>36000</v>
      </c>
    </row>
    <row r="163" spans="1:9">
      <c r="A163" s="674"/>
      <c r="B163" s="688"/>
      <c r="C163" s="659"/>
      <c r="D163" s="52" t="s">
        <v>52</v>
      </c>
      <c r="E163" s="53">
        <v>20000</v>
      </c>
      <c r="F163" s="53">
        <v>0</v>
      </c>
      <c r="G163" s="53">
        <v>0</v>
      </c>
      <c r="H163" s="53">
        <v>0</v>
      </c>
      <c r="I163" s="51">
        <f t="shared" si="39"/>
        <v>20000</v>
      </c>
    </row>
    <row r="164" spans="1:9">
      <c r="A164" s="674"/>
      <c r="B164" s="688"/>
      <c r="C164" s="660"/>
      <c r="D164" s="52" t="s">
        <v>57</v>
      </c>
      <c r="E164" s="53">
        <f>E163-E162</f>
        <v>-16000</v>
      </c>
      <c r="F164" s="53">
        <v>0</v>
      </c>
      <c r="G164" s="53">
        <v>0</v>
      </c>
      <c r="H164" s="53">
        <v>0</v>
      </c>
      <c r="I164" s="51">
        <f t="shared" si="39"/>
        <v>-16000</v>
      </c>
    </row>
    <row r="165" spans="1:9">
      <c r="A165" s="674"/>
      <c r="B165" s="688"/>
      <c r="C165" s="661" t="s">
        <v>197</v>
      </c>
      <c r="D165" s="52" t="s">
        <v>54</v>
      </c>
      <c r="E165" s="53">
        <v>267000</v>
      </c>
      <c r="F165" s="50">
        <v>0</v>
      </c>
      <c r="G165" s="50">
        <v>0</v>
      </c>
      <c r="H165" s="50">
        <v>0</v>
      </c>
      <c r="I165" s="51">
        <f t="shared" si="39"/>
        <v>267000</v>
      </c>
    </row>
    <row r="166" spans="1:9">
      <c r="A166" s="674"/>
      <c r="B166" s="688"/>
      <c r="C166" s="659"/>
      <c r="D166" s="52" t="s">
        <v>52</v>
      </c>
      <c r="E166" s="53">
        <v>266620</v>
      </c>
      <c r="F166" s="53">
        <v>0</v>
      </c>
      <c r="G166" s="53">
        <v>0</v>
      </c>
      <c r="H166" s="53">
        <v>0</v>
      </c>
      <c r="I166" s="51">
        <f t="shared" si="39"/>
        <v>266620</v>
      </c>
    </row>
    <row r="167" spans="1:9">
      <c r="A167" s="674"/>
      <c r="B167" s="688"/>
      <c r="C167" s="660"/>
      <c r="D167" s="52" t="s">
        <v>57</v>
      </c>
      <c r="E167" s="53">
        <f>E166-E165</f>
        <v>-380</v>
      </c>
      <c r="F167" s="53">
        <v>0</v>
      </c>
      <c r="G167" s="53">
        <v>0</v>
      </c>
      <c r="H167" s="53">
        <v>0</v>
      </c>
      <c r="I167" s="51">
        <f t="shared" si="39"/>
        <v>-380</v>
      </c>
    </row>
    <row r="168" spans="1:9">
      <c r="A168" s="674"/>
      <c r="B168" s="688"/>
      <c r="C168" s="661" t="s">
        <v>7</v>
      </c>
      <c r="D168" s="52" t="s">
        <v>54</v>
      </c>
      <c r="E168" s="53">
        <v>234000</v>
      </c>
      <c r="F168" s="50">
        <v>0</v>
      </c>
      <c r="G168" s="50">
        <v>0</v>
      </c>
      <c r="H168" s="50">
        <v>0</v>
      </c>
      <c r="I168" s="51">
        <f t="shared" ref="I168:I170" si="48">SUM(E168:H168)</f>
        <v>234000</v>
      </c>
    </row>
    <row r="169" spans="1:9">
      <c r="A169" s="674"/>
      <c r="B169" s="688"/>
      <c r="C169" s="659"/>
      <c r="D169" s="52" t="s">
        <v>52</v>
      </c>
      <c r="E169" s="53">
        <v>229630</v>
      </c>
      <c r="F169" s="53">
        <v>0</v>
      </c>
      <c r="G169" s="53">
        <v>0</v>
      </c>
      <c r="H169" s="53">
        <v>0</v>
      </c>
      <c r="I169" s="51">
        <f t="shared" si="48"/>
        <v>229630</v>
      </c>
    </row>
    <row r="170" spans="1:9">
      <c r="A170" s="674"/>
      <c r="B170" s="688"/>
      <c r="C170" s="660"/>
      <c r="D170" s="52" t="s">
        <v>57</v>
      </c>
      <c r="E170" s="53">
        <f>E169-E168</f>
        <v>-4370</v>
      </c>
      <c r="F170" s="53">
        <v>0</v>
      </c>
      <c r="G170" s="53">
        <v>0</v>
      </c>
      <c r="H170" s="53">
        <v>0</v>
      </c>
      <c r="I170" s="51">
        <f t="shared" si="48"/>
        <v>-4370</v>
      </c>
    </row>
    <row r="171" spans="1:9">
      <c r="A171" s="674"/>
      <c r="B171" s="688"/>
      <c r="C171" s="655" t="s">
        <v>9</v>
      </c>
      <c r="D171" s="61" t="s">
        <v>54</v>
      </c>
      <c r="E171" s="62">
        <f>E159+E162+E165+E168</f>
        <v>2004000</v>
      </c>
      <c r="F171" s="62">
        <f t="shared" ref="F171:I171" si="49">F159+F162+F165+F168</f>
        <v>0</v>
      </c>
      <c r="G171" s="62">
        <f t="shared" si="49"/>
        <v>0</v>
      </c>
      <c r="H171" s="62">
        <f t="shared" si="49"/>
        <v>0</v>
      </c>
      <c r="I171" s="64">
        <f t="shared" si="49"/>
        <v>2004000</v>
      </c>
    </row>
    <row r="172" spans="1:9">
      <c r="A172" s="674"/>
      <c r="B172" s="688"/>
      <c r="C172" s="656"/>
      <c r="D172" s="61" t="s">
        <v>52</v>
      </c>
      <c r="E172" s="62">
        <f t="shared" ref="E172:I172" si="50">E160+E163+E166+E169</f>
        <v>1868150</v>
      </c>
      <c r="F172" s="62">
        <f t="shared" si="50"/>
        <v>0</v>
      </c>
      <c r="G172" s="62">
        <f t="shared" si="50"/>
        <v>0</v>
      </c>
      <c r="H172" s="62">
        <f t="shared" si="50"/>
        <v>0</v>
      </c>
      <c r="I172" s="64">
        <f t="shared" si="50"/>
        <v>1868150</v>
      </c>
    </row>
    <row r="173" spans="1:9">
      <c r="A173" s="674"/>
      <c r="B173" s="701"/>
      <c r="C173" s="657"/>
      <c r="D173" s="61" t="s">
        <v>54</v>
      </c>
      <c r="E173" s="62">
        <f t="shared" ref="E173:I173" si="51">E161+E164+E167+E170</f>
        <v>-135850</v>
      </c>
      <c r="F173" s="62">
        <f t="shared" si="51"/>
        <v>0</v>
      </c>
      <c r="G173" s="62">
        <f t="shared" si="51"/>
        <v>0</v>
      </c>
      <c r="H173" s="62">
        <f t="shared" si="51"/>
        <v>0</v>
      </c>
      <c r="I173" s="64">
        <f t="shared" si="51"/>
        <v>-135850</v>
      </c>
    </row>
    <row r="174" spans="1:9" ht="16.5" customHeight="1">
      <c r="A174" s="674"/>
      <c r="B174" s="700" t="s">
        <v>180</v>
      </c>
      <c r="C174" s="661" t="s">
        <v>27</v>
      </c>
      <c r="D174" s="52" t="s">
        <v>54</v>
      </c>
      <c r="E174" s="53">
        <v>400000</v>
      </c>
      <c r="F174" s="50">
        <v>0</v>
      </c>
      <c r="G174" s="50">
        <v>0</v>
      </c>
      <c r="H174" s="50">
        <v>0</v>
      </c>
      <c r="I174" s="51">
        <f t="shared" si="39"/>
        <v>400000</v>
      </c>
    </row>
    <row r="175" spans="1:9">
      <c r="A175" s="674"/>
      <c r="B175" s="688"/>
      <c r="C175" s="659"/>
      <c r="D175" s="52" t="s">
        <v>52</v>
      </c>
      <c r="E175" s="53">
        <v>46100</v>
      </c>
      <c r="F175" s="53">
        <v>0</v>
      </c>
      <c r="G175" s="53">
        <v>0</v>
      </c>
      <c r="H175" s="53">
        <v>0</v>
      </c>
      <c r="I175" s="51">
        <f t="shared" si="39"/>
        <v>46100</v>
      </c>
    </row>
    <row r="176" spans="1:9">
      <c r="A176" s="674"/>
      <c r="B176" s="688"/>
      <c r="C176" s="660"/>
      <c r="D176" s="52" t="s">
        <v>57</v>
      </c>
      <c r="E176" s="53">
        <f>E175-E174</f>
        <v>-353900</v>
      </c>
      <c r="F176" s="53">
        <v>0</v>
      </c>
      <c r="G176" s="53">
        <v>0</v>
      </c>
      <c r="H176" s="53">
        <v>0</v>
      </c>
      <c r="I176" s="51">
        <f t="shared" si="39"/>
        <v>-353900</v>
      </c>
    </row>
    <row r="177" spans="1:9">
      <c r="A177" s="674"/>
      <c r="B177" s="688"/>
      <c r="C177" s="661" t="s">
        <v>133</v>
      </c>
      <c r="D177" s="52" t="s">
        <v>54</v>
      </c>
      <c r="E177" s="53">
        <v>3800000</v>
      </c>
      <c r="F177" s="50">
        <v>0</v>
      </c>
      <c r="G177" s="50">
        <v>0</v>
      </c>
      <c r="H177" s="50">
        <v>0</v>
      </c>
      <c r="I177" s="51">
        <f t="shared" si="39"/>
        <v>3800000</v>
      </c>
    </row>
    <row r="178" spans="1:9">
      <c r="A178" s="674"/>
      <c r="B178" s="688"/>
      <c r="C178" s="659"/>
      <c r="D178" s="52" t="s">
        <v>52</v>
      </c>
      <c r="E178" s="53">
        <v>3800000</v>
      </c>
      <c r="F178" s="53">
        <v>0</v>
      </c>
      <c r="G178" s="53">
        <v>0</v>
      </c>
      <c r="H178" s="53">
        <v>0</v>
      </c>
      <c r="I178" s="51">
        <f t="shared" si="39"/>
        <v>3800000</v>
      </c>
    </row>
    <row r="179" spans="1:9">
      <c r="A179" s="674"/>
      <c r="B179" s="688"/>
      <c r="C179" s="660"/>
      <c r="D179" s="52" t="s">
        <v>57</v>
      </c>
      <c r="E179" s="53">
        <f>E178-E177</f>
        <v>0</v>
      </c>
      <c r="F179" s="53">
        <v>0</v>
      </c>
      <c r="G179" s="53">
        <v>0</v>
      </c>
      <c r="H179" s="53">
        <v>0</v>
      </c>
      <c r="I179" s="51">
        <f t="shared" si="39"/>
        <v>0</v>
      </c>
    </row>
    <row r="180" spans="1:9">
      <c r="A180" s="674"/>
      <c r="B180" s="688"/>
      <c r="C180" s="661" t="s">
        <v>134</v>
      </c>
      <c r="D180" s="52" t="s">
        <v>54</v>
      </c>
      <c r="E180" s="53">
        <v>776800</v>
      </c>
      <c r="F180" s="50">
        <v>0</v>
      </c>
      <c r="G180" s="50">
        <v>0</v>
      </c>
      <c r="H180" s="50">
        <v>0</v>
      </c>
      <c r="I180" s="51">
        <f t="shared" ref="I180:I182" si="52">SUM(E180:H180)</f>
        <v>776800</v>
      </c>
    </row>
    <row r="181" spans="1:9">
      <c r="A181" s="674"/>
      <c r="B181" s="688"/>
      <c r="C181" s="659"/>
      <c r="D181" s="52" t="s">
        <v>52</v>
      </c>
      <c r="E181" s="53">
        <v>764571</v>
      </c>
      <c r="F181" s="53">
        <v>0</v>
      </c>
      <c r="G181" s="53">
        <v>0</v>
      </c>
      <c r="H181" s="53">
        <v>0</v>
      </c>
      <c r="I181" s="51">
        <f t="shared" si="52"/>
        <v>764571</v>
      </c>
    </row>
    <row r="182" spans="1:9">
      <c r="A182" s="674"/>
      <c r="B182" s="688"/>
      <c r="C182" s="660"/>
      <c r="D182" s="52" t="s">
        <v>57</v>
      </c>
      <c r="E182" s="53">
        <f>E181-E180</f>
        <v>-12229</v>
      </c>
      <c r="F182" s="53">
        <v>0</v>
      </c>
      <c r="G182" s="53">
        <v>0</v>
      </c>
      <c r="H182" s="53">
        <v>0</v>
      </c>
      <c r="I182" s="51">
        <f t="shared" si="52"/>
        <v>-12229</v>
      </c>
    </row>
    <row r="183" spans="1:9">
      <c r="A183" s="674"/>
      <c r="B183" s="688"/>
      <c r="C183" s="655" t="s">
        <v>9</v>
      </c>
      <c r="D183" s="61" t="s">
        <v>54</v>
      </c>
      <c r="E183" s="62">
        <f>E174+E177+E180</f>
        <v>4976800</v>
      </c>
      <c r="F183" s="62">
        <f t="shared" ref="F183:I183" si="53">F174+F177+F180</f>
        <v>0</v>
      </c>
      <c r="G183" s="62">
        <f t="shared" si="53"/>
        <v>0</v>
      </c>
      <c r="H183" s="62">
        <f t="shared" si="53"/>
        <v>0</v>
      </c>
      <c r="I183" s="64">
        <f t="shared" si="53"/>
        <v>4976800</v>
      </c>
    </row>
    <row r="184" spans="1:9">
      <c r="A184" s="674"/>
      <c r="B184" s="688"/>
      <c r="C184" s="656"/>
      <c r="D184" s="61" t="s">
        <v>52</v>
      </c>
      <c r="E184" s="62">
        <f t="shared" ref="E184:I184" si="54">E175+E178+E181</f>
        <v>4610671</v>
      </c>
      <c r="F184" s="62">
        <f t="shared" si="54"/>
        <v>0</v>
      </c>
      <c r="G184" s="62">
        <f t="shared" si="54"/>
        <v>0</v>
      </c>
      <c r="H184" s="62">
        <f t="shared" si="54"/>
        <v>0</v>
      </c>
      <c r="I184" s="64">
        <f t="shared" si="54"/>
        <v>4610671</v>
      </c>
    </row>
    <row r="185" spans="1:9">
      <c r="A185" s="674"/>
      <c r="B185" s="688"/>
      <c r="C185" s="657"/>
      <c r="D185" s="61" t="s">
        <v>54</v>
      </c>
      <c r="E185" s="62">
        <f t="shared" ref="E185:I185" si="55">E176+E179+E182</f>
        <v>-366129</v>
      </c>
      <c r="F185" s="62">
        <f t="shared" si="55"/>
        <v>0</v>
      </c>
      <c r="G185" s="62">
        <f t="shared" si="55"/>
        <v>0</v>
      </c>
      <c r="H185" s="62">
        <f t="shared" si="55"/>
        <v>0</v>
      </c>
      <c r="I185" s="64">
        <f t="shared" si="55"/>
        <v>-366129</v>
      </c>
    </row>
    <row r="186" spans="1:9" ht="16.5" customHeight="1">
      <c r="A186" s="674"/>
      <c r="B186" s="700" t="s">
        <v>181</v>
      </c>
      <c r="C186" s="661" t="s">
        <v>27</v>
      </c>
      <c r="D186" s="52" t="s">
        <v>54</v>
      </c>
      <c r="E186" s="53">
        <v>47700</v>
      </c>
      <c r="F186" s="50">
        <v>0</v>
      </c>
      <c r="G186" s="50">
        <v>0</v>
      </c>
      <c r="H186" s="50">
        <v>0</v>
      </c>
      <c r="I186" s="51">
        <f t="shared" ref="I186:I212" si="56">SUM(E186:H186)</f>
        <v>47700</v>
      </c>
    </row>
    <row r="187" spans="1:9">
      <c r="A187" s="674"/>
      <c r="B187" s="688"/>
      <c r="C187" s="659"/>
      <c r="D187" s="52" t="s">
        <v>52</v>
      </c>
      <c r="E187" s="53">
        <v>18700</v>
      </c>
      <c r="F187" s="53">
        <v>0</v>
      </c>
      <c r="G187" s="53">
        <v>0</v>
      </c>
      <c r="H187" s="53">
        <v>0</v>
      </c>
      <c r="I187" s="51">
        <f t="shared" si="56"/>
        <v>18700</v>
      </c>
    </row>
    <row r="188" spans="1:9">
      <c r="A188" s="674"/>
      <c r="B188" s="688"/>
      <c r="C188" s="660"/>
      <c r="D188" s="52" t="s">
        <v>57</v>
      </c>
      <c r="E188" s="53">
        <f>E187-E186</f>
        <v>-29000</v>
      </c>
      <c r="F188" s="53">
        <v>0</v>
      </c>
      <c r="G188" s="53">
        <v>0</v>
      </c>
      <c r="H188" s="53">
        <v>0</v>
      </c>
      <c r="I188" s="51">
        <f t="shared" si="56"/>
        <v>-29000</v>
      </c>
    </row>
    <row r="189" spans="1:9">
      <c r="A189" s="674"/>
      <c r="B189" s="688"/>
      <c r="C189" s="661" t="s">
        <v>135</v>
      </c>
      <c r="D189" s="52" t="s">
        <v>54</v>
      </c>
      <c r="E189" s="53">
        <v>1097900</v>
      </c>
      <c r="F189" s="50">
        <v>0</v>
      </c>
      <c r="G189" s="50">
        <v>0</v>
      </c>
      <c r="H189" s="50">
        <v>0</v>
      </c>
      <c r="I189" s="51">
        <f t="shared" si="56"/>
        <v>1097900</v>
      </c>
    </row>
    <row r="190" spans="1:9">
      <c r="A190" s="674"/>
      <c r="B190" s="688"/>
      <c r="C190" s="659"/>
      <c r="D190" s="52" t="s">
        <v>52</v>
      </c>
      <c r="E190" s="53">
        <v>1097900</v>
      </c>
      <c r="F190" s="53">
        <v>0</v>
      </c>
      <c r="G190" s="53">
        <v>0</v>
      </c>
      <c r="H190" s="53">
        <v>0</v>
      </c>
      <c r="I190" s="51">
        <f t="shared" si="56"/>
        <v>1097900</v>
      </c>
    </row>
    <row r="191" spans="1:9">
      <c r="A191" s="674"/>
      <c r="B191" s="688"/>
      <c r="C191" s="660"/>
      <c r="D191" s="52" t="s">
        <v>57</v>
      </c>
      <c r="E191" s="53">
        <f>E190-E189</f>
        <v>0</v>
      </c>
      <c r="F191" s="53">
        <v>0</v>
      </c>
      <c r="G191" s="53">
        <v>0</v>
      </c>
      <c r="H191" s="53">
        <v>0</v>
      </c>
      <c r="I191" s="51">
        <f t="shared" si="56"/>
        <v>0</v>
      </c>
    </row>
    <row r="192" spans="1:9">
      <c r="A192" s="674"/>
      <c r="B192" s="688"/>
      <c r="C192" s="661" t="s">
        <v>136</v>
      </c>
      <c r="D192" s="52" t="s">
        <v>54</v>
      </c>
      <c r="E192" s="53">
        <v>681400</v>
      </c>
      <c r="F192" s="50">
        <v>0</v>
      </c>
      <c r="G192" s="50">
        <v>0</v>
      </c>
      <c r="H192" s="50">
        <v>0</v>
      </c>
      <c r="I192" s="51">
        <f t="shared" ref="I192:I194" si="57">SUM(E192:H192)</f>
        <v>681400</v>
      </c>
    </row>
    <row r="193" spans="1:9">
      <c r="A193" s="674"/>
      <c r="B193" s="688"/>
      <c r="C193" s="659"/>
      <c r="D193" s="52" t="s">
        <v>52</v>
      </c>
      <c r="E193" s="53">
        <v>681400</v>
      </c>
      <c r="F193" s="53">
        <v>0</v>
      </c>
      <c r="G193" s="53">
        <v>0</v>
      </c>
      <c r="H193" s="53">
        <v>0</v>
      </c>
      <c r="I193" s="51">
        <f t="shared" si="57"/>
        <v>681400</v>
      </c>
    </row>
    <row r="194" spans="1:9">
      <c r="A194" s="674"/>
      <c r="B194" s="688"/>
      <c r="C194" s="660"/>
      <c r="D194" s="52" t="s">
        <v>57</v>
      </c>
      <c r="E194" s="53">
        <f>E193-E192</f>
        <v>0</v>
      </c>
      <c r="F194" s="53">
        <v>0</v>
      </c>
      <c r="G194" s="53">
        <v>0</v>
      </c>
      <c r="H194" s="53">
        <v>0</v>
      </c>
      <c r="I194" s="51">
        <f t="shared" si="57"/>
        <v>0</v>
      </c>
    </row>
    <row r="195" spans="1:9">
      <c r="A195" s="674"/>
      <c r="B195" s="688"/>
      <c r="C195" s="655" t="s">
        <v>9</v>
      </c>
      <c r="D195" s="61" t="s">
        <v>54</v>
      </c>
      <c r="E195" s="62">
        <f>E186+E189+E192</f>
        <v>1827000</v>
      </c>
      <c r="F195" s="62">
        <f t="shared" ref="F195:I195" si="58">F186+F189+F192</f>
        <v>0</v>
      </c>
      <c r="G195" s="62">
        <f t="shared" si="58"/>
        <v>0</v>
      </c>
      <c r="H195" s="62">
        <f t="shared" si="58"/>
        <v>0</v>
      </c>
      <c r="I195" s="64">
        <f t="shared" si="58"/>
        <v>1827000</v>
      </c>
    </row>
    <row r="196" spans="1:9">
      <c r="A196" s="674"/>
      <c r="B196" s="688"/>
      <c r="C196" s="656"/>
      <c r="D196" s="61" t="s">
        <v>52</v>
      </c>
      <c r="E196" s="62">
        <f t="shared" ref="E196:I196" si="59">E187+E190+E193</f>
        <v>1798000</v>
      </c>
      <c r="F196" s="62">
        <f t="shared" si="59"/>
        <v>0</v>
      </c>
      <c r="G196" s="62">
        <f t="shared" si="59"/>
        <v>0</v>
      </c>
      <c r="H196" s="62">
        <f t="shared" si="59"/>
        <v>0</v>
      </c>
      <c r="I196" s="64">
        <f t="shared" si="59"/>
        <v>1798000</v>
      </c>
    </row>
    <row r="197" spans="1:9">
      <c r="A197" s="674"/>
      <c r="B197" s="688"/>
      <c r="C197" s="657"/>
      <c r="D197" s="61" t="s">
        <v>54</v>
      </c>
      <c r="E197" s="62">
        <f t="shared" ref="E197:I197" si="60">E188+E191+E194</f>
        <v>-29000</v>
      </c>
      <c r="F197" s="62">
        <f t="shared" si="60"/>
        <v>0</v>
      </c>
      <c r="G197" s="62">
        <f t="shared" si="60"/>
        <v>0</v>
      </c>
      <c r="H197" s="62">
        <f t="shared" si="60"/>
        <v>0</v>
      </c>
      <c r="I197" s="64">
        <f t="shared" si="60"/>
        <v>-29000</v>
      </c>
    </row>
    <row r="198" spans="1:9" ht="16.5" customHeight="1">
      <c r="A198" s="674"/>
      <c r="B198" s="702" t="s">
        <v>182</v>
      </c>
      <c r="C198" s="661" t="s">
        <v>27</v>
      </c>
      <c r="D198" s="52" t="s">
        <v>54</v>
      </c>
      <c r="E198" s="53">
        <v>118500</v>
      </c>
      <c r="F198" s="50">
        <v>0</v>
      </c>
      <c r="G198" s="50">
        <v>0</v>
      </c>
      <c r="H198" s="50">
        <v>0</v>
      </c>
      <c r="I198" s="51">
        <f t="shared" si="56"/>
        <v>118500</v>
      </c>
    </row>
    <row r="199" spans="1:9">
      <c r="A199" s="674"/>
      <c r="B199" s="658"/>
      <c r="C199" s="659"/>
      <c r="D199" s="52" t="s">
        <v>52</v>
      </c>
      <c r="E199" s="53">
        <v>85150</v>
      </c>
      <c r="F199" s="53">
        <v>0</v>
      </c>
      <c r="G199" s="53">
        <v>0</v>
      </c>
      <c r="H199" s="53">
        <v>0</v>
      </c>
      <c r="I199" s="51">
        <f t="shared" si="56"/>
        <v>85150</v>
      </c>
    </row>
    <row r="200" spans="1:9">
      <c r="A200" s="674"/>
      <c r="B200" s="658"/>
      <c r="C200" s="660"/>
      <c r="D200" s="52" t="s">
        <v>57</v>
      </c>
      <c r="E200" s="53">
        <f>E199-E198</f>
        <v>-33350</v>
      </c>
      <c r="F200" s="53">
        <v>0</v>
      </c>
      <c r="G200" s="53">
        <v>0</v>
      </c>
      <c r="H200" s="53">
        <v>0</v>
      </c>
      <c r="I200" s="51">
        <f t="shared" si="56"/>
        <v>-33350</v>
      </c>
    </row>
    <row r="201" spans="1:9">
      <c r="A201" s="674"/>
      <c r="B201" s="68"/>
      <c r="C201" s="661" t="s">
        <v>137</v>
      </c>
      <c r="D201" s="52" t="s">
        <v>54</v>
      </c>
      <c r="E201" s="53">
        <v>1009990</v>
      </c>
      <c r="F201" s="50">
        <v>0</v>
      </c>
      <c r="G201" s="50">
        <v>0</v>
      </c>
      <c r="H201" s="50">
        <v>0</v>
      </c>
      <c r="I201" s="51">
        <f t="shared" si="56"/>
        <v>1009990</v>
      </c>
    </row>
    <row r="202" spans="1:9">
      <c r="A202" s="674"/>
      <c r="B202" s="68"/>
      <c r="C202" s="659"/>
      <c r="D202" s="52" t="s">
        <v>52</v>
      </c>
      <c r="E202" s="53">
        <v>1009894</v>
      </c>
      <c r="F202" s="53">
        <v>0</v>
      </c>
      <c r="G202" s="53">
        <v>0</v>
      </c>
      <c r="H202" s="53">
        <v>0</v>
      </c>
      <c r="I202" s="51">
        <f t="shared" si="56"/>
        <v>1009894</v>
      </c>
    </row>
    <row r="203" spans="1:9">
      <c r="A203" s="674"/>
      <c r="B203" s="68"/>
      <c r="C203" s="660"/>
      <c r="D203" s="52" t="s">
        <v>57</v>
      </c>
      <c r="E203" s="53">
        <f>E202-E201</f>
        <v>-96</v>
      </c>
      <c r="F203" s="53">
        <v>0</v>
      </c>
      <c r="G203" s="53">
        <v>0</v>
      </c>
      <c r="H203" s="53">
        <v>0</v>
      </c>
      <c r="I203" s="51">
        <f t="shared" si="56"/>
        <v>-96</v>
      </c>
    </row>
    <row r="204" spans="1:9">
      <c r="A204" s="674"/>
      <c r="B204" s="68"/>
      <c r="C204" s="661" t="s">
        <v>132</v>
      </c>
      <c r="D204" s="52" t="s">
        <v>54</v>
      </c>
      <c r="E204" s="53">
        <v>517000</v>
      </c>
      <c r="F204" s="50">
        <v>0</v>
      </c>
      <c r="G204" s="50">
        <v>0</v>
      </c>
      <c r="H204" s="50">
        <v>0</v>
      </c>
      <c r="I204" s="51">
        <f t="shared" ref="I204:I206" si="61">SUM(E204:H204)</f>
        <v>517000</v>
      </c>
    </row>
    <row r="205" spans="1:9">
      <c r="A205" s="674"/>
      <c r="B205" s="68"/>
      <c r="C205" s="659"/>
      <c r="D205" s="52" t="s">
        <v>52</v>
      </c>
      <c r="E205" s="53">
        <v>517000</v>
      </c>
      <c r="F205" s="53">
        <v>0</v>
      </c>
      <c r="G205" s="53">
        <v>0</v>
      </c>
      <c r="H205" s="53">
        <v>0</v>
      </c>
      <c r="I205" s="51">
        <f t="shared" si="61"/>
        <v>517000</v>
      </c>
    </row>
    <row r="206" spans="1:9">
      <c r="A206" s="674"/>
      <c r="B206" s="68"/>
      <c r="C206" s="660"/>
      <c r="D206" s="52" t="s">
        <v>57</v>
      </c>
      <c r="E206" s="53">
        <f>E205-E204</f>
        <v>0</v>
      </c>
      <c r="F206" s="53">
        <v>0</v>
      </c>
      <c r="G206" s="53">
        <v>0</v>
      </c>
      <c r="H206" s="53">
        <v>0</v>
      </c>
      <c r="I206" s="51">
        <f t="shared" si="61"/>
        <v>0</v>
      </c>
    </row>
    <row r="207" spans="1:9">
      <c r="A207" s="674"/>
      <c r="B207" s="68"/>
      <c r="C207" s="655" t="s">
        <v>9</v>
      </c>
      <c r="D207" s="61" t="s">
        <v>54</v>
      </c>
      <c r="E207" s="62">
        <f>E198+E201+E204</f>
        <v>1645490</v>
      </c>
      <c r="F207" s="62">
        <f t="shared" ref="F207:I207" si="62">F198+F201+F204</f>
        <v>0</v>
      </c>
      <c r="G207" s="62">
        <f t="shared" si="62"/>
        <v>0</v>
      </c>
      <c r="H207" s="62">
        <f t="shared" si="62"/>
        <v>0</v>
      </c>
      <c r="I207" s="64">
        <f t="shared" si="62"/>
        <v>1645490</v>
      </c>
    </row>
    <row r="208" spans="1:9">
      <c r="A208" s="674"/>
      <c r="B208" s="68"/>
      <c r="C208" s="656"/>
      <c r="D208" s="61" t="s">
        <v>52</v>
      </c>
      <c r="E208" s="62">
        <f t="shared" ref="E208:E209" si="63">E199+E202+E205</f>
        <v>1612044</v>
      </c>
      <c r="F208" s="62">
        <f t="shared" ref="F208:I208" si="64">F199+F202+F205</f>
        <v>0</v>
      </c>
      <c r="G208" s="62">
        <f t="shared" si="64"/>
        <v>0</v>
      </c>
      <c r="H208" s="62">
        <f t="shared" si="64"/>
        <v>0</v>
      </c>
      <c r="I208" s="64">
        <f t="shared" si="64"/>
        <v>1612044</v>
      </c>
    </row>
    <row r="209" spans="1:9">
      <c r="A209" s="674"/>
      <c r="B209" s="69"/>
      <c r="C209" s="657"/>
      <c r="D209" s="61" t="s">
        <v>54</v>
      </c>
      <c r="E209" s="62">
        <f t="shared" si="63"/>
        <v>-33446</v>
      </c>
      <c r="F209" s="62">
        <f t="shared" ref="F209:I209" si="65">F200+F203+F206</f>
        <v>0</v>
      </c>
      <c r="G209" s="62">
        <f t="shared" si="65"/>
        <v>0</v>
      </c>
      <c r="H209" s="62">
        <f t="shared" si="65"/>
        <v>0</v>
      </c>
      <c r="I209" s="64">
        <f t="shared" si="65"/>
        <v>-33446</v>
      </c>
    </row>
    <row r="210" spans="1:9" ht="16.5" customHeight="1">
      <c r="A210" s="674"/>
      <c r="B210" s="702" t="s">
        <v>183</v>
      </c>
      <c r="C210" s="661" t="s">
        <v>131</v>
      </c>
      <c r="D210" s="52" t="s">
        <v>54</v>
      </c>
      <c r="E210" s="53">
        <v>16856000</v>
      </c>
      <c r="F210" s="50">
        <v>0</v>
      </c>
      <c r="G210" s="50">
        <v>0</v>
      </c>
      <c r="H210" s="50">
        <v>0</v>
      </c>
      <c r="I210" s="51">
        <f t="shared" si="56"/>
        <v>16856000</v>
      </c>
    </row>
    <row r="211" spans="1:9">
      <c r="A211" s="674"/>
      <c r="B211" s="658"/>
      <c r="C211" s="659"/>
      <c r="D211" s="52" t="s">
        <v>52</v>
      </c>
      <c r="E211" s="53">
        <v>14630000</v>
      </c>
      <c r="F211" s="53">
        <v>0</v>
      </c>
      <c r="G211" s="53">
        <v>0</v>
      </c>
      <c r="H211" s="53">
        <v>0</v>
      </c>
      <c r="I211" s="51">
        <f t="shared" si="56"/>
        <v>14630000</v>
      </c>
    </row>
    <row r="212" spans="1:9">
      <c r="A212" s="674"/>
      <c r="B212" s="658"/>
      <c r="C212" s="660"/>
      <c r="D212" s="52" t="s">
        <v>57</v>
      </c>
      <c r="E212" s="53">
        <f>E211-E210</f>
        <v>-2226000</v>
      </c>
      <c r="F212" s="53">
        <v>0</v>
      </c>
      <c r="G212" s="53">
        <v>0</v>
      </c>
      <c r="H212" s="53">
        <v>0</v>
      </c>
      <c r="I212" s="51">
        <f t="shared" si="56"/>
        <v>-2226000</v>
      </c>
    </row>
    <row r="213" spans="1:9">
      <c r="A213" s="674"/>
      <c r="B213" s="68"/>
      <c r="C213" s="661" t="s">
        <v>138</v>
      </c>
      <c r="D213" s="52" t="s">
        <v>54</v>
      </c>
      <c r="E213" s="53">
        <v>3923080</v>
      </c>
      <c r="F213" s="53">
        <v>0</v>
      </c>
      <c r="G213" s="53">
        <v>0</v>
      </c>
      <c r="H213" s="53">
        <v>0</v>
      </c>
      <c r="I213" s="70">
        <v>3923080</v>
      </c>
    </row>
    <row r="214" spans="1:9">
      <c r="A214" s="674"/>
      <c r="B214" s="68"/>
      <c r="C214" s="659"/>
      <c r="D214" s="52" t="s">
        <v>52</v>
      </c>
      <c r="E214" s="53">
        <v>3859332</v>
      </c>
      <c r="F214" s="53">
        <v>0</v>
      </c>
      <c r="G214" s="53">
        <v>0</v>
      </c>
      <c r="H214" s="53">
        <v>0</v>
      </c>
      <c r="I214" s="70">
        <v>3859332</v>
      </c>
    </row>
    <row r="215" spans="1:9">
      <c r="A215" s="674"/>
      <c r="B215" s="68"/>
      <c r="C215" s="660"/>
      <c r="D215" s="52" t="s">
        <v>57</v>
      </c>
      <c r="E215" s="53">
        <f>E214-E213</f>
        <v>-63748</v>
      </c>
      <c r="F215" s="53">
        <v>0</v>
      </c>
      <c r="G215" s="53">
        <v>0</v>
      </c>
      <c r="H215" s="53">
        <v>0</v>
      </c>
      <c r="I215" s="70">
        <f>I213-I214</f>
        <v>63748</v>
      </c>
    </row>
    <row r="216" spans="1:9" ht="16.5" customHeight="1">
      <c r="A216" s="674"/>
      <c r="B216" s="68"/>
      <c r="C216" s="661" t="s">
        <v>139</v>
      </c>
      <c r="D216" s="52" t="s">
        <v>54</v>
      </c>
      <c r="E216" s="53">
        <v>3616920</v>
      </c>
      <c r="F216" s="50">
        <v>0</v>
      </c>
      <c r="G216" s="50">
        <v>0</v>
      </c>
      <c r="H216" s="50">
        <v>0</v>
      </c>
      <c r="I216" s="51">
        <f t="shared" ref="I216:I230" si="66">SUM(E216:H216)</f>
        <v>3616920</v>
      </c>
    </row>
    <row r="217" spans="1:9">
      <c r="A217" s="674"/>
      <c r="B217" s="68"/>
      <c r="C217" s="659"/>
      <c r="D217" s="52" t="s">
        <v>52</v>
      </c>
      <c r="E217" s="53">
        <v>2626460</v>
      </c>
      <c r="F217" s="53">
        <v>0</v>
      </c>
      <c r="G217" s="53">
        <v>0</v>
      </c>
      <c r="H217" s="53">
        <v>0</v>
      </c>
      <c r="I217" s="51">
        <f t="shared" si="66"/>
        <v>2626460</v>
      </c>
    </row>
    <row r="218" spans="1:9">
      <c r="A218" s="674"/>
      <c r="B218" s="68"/>
      <c r="C218" s="660"/>
      <c r="D218" s="52" t="s">
        <v>57</v>
      </c>
      <c r="E218" s="53">
        <f>E217-E216</f>
        <v>-990460</v>
      </c>
      <c r="F218" s="53">
        <v>0</v>
      </c>
      <c r="G218" s="53">
        <v>0</v>
      </c>
      <c r="H218" s="53">
        <v>0</v>
      </c>
      <c r="I218" s="51">
        <f t="shared" si="66"/>
        <v>-990460</v>
      </c>
    </row>
    <row r="219" spans="1:9" ht="16.5" customHeight="1">
      <c r="A219" s="674"/>
      <c r="B219" s="68"/>
      <c r="C219" s="661" t="s">
        <v>140</v>
      </c>
      <c r="D219" s="52" t="s">
        <v>54</v>
      </c>
      <c r="E219" s="53">
        <v>2702000</v>
      </c>
      <c r="F219" s="50">
        <v>0</v>
      </c>
      <c r="G219" s="50">
        <v>0</v>
      </c>
      <c r="H219" s="50">
        <v>0</v>
      </c>
      <c r="I219" s="51">
        <f t="shared" ref="I219:I221" si="67">SUM(E219:H219)</f>
        <v>2702000</v>
      </c>
    </row>
    <row r="220" spans="1:9">
      <c r="A220" s="674"/>
      <c r="B220" s="68"/>
      <c r="C220" s="659"/>
      <c r="D220" s="52" t="s">
        <v>52</v>
      </c>
      <c r="E220" s="53">
        <v>2503700</v>
      </c>
      <c r="F220" s="53">
        <v>0</v>
      </c>
      <c r="G220" s="53">
        <v>0</v>
      </c>
      <c r="H220" s="53">
        <v>0</v>
      </c>
      <c r="I220" s="51">
        <f t="shared" si="67"/>
        <v>2503700</v>
      </c>
    </row>
    <row r="221" spans="1:9">
      <c r="A221" s="674"/>
      <c r="B221" s="68"/>
      <c r="C221" s="660"/>
      <c r="D221" s="52" t="s">
        <v>57</v>
      </c>
      <c r="E221" s="53">
        <f>E220-E219</f>
        <v>-198300</v>
      </c>
      <c r="F221" s="53">
        <v>0</v>
      </c>
      <c r="G221" s="53">
        <v>0</v>
      </c>
      <c r="H221" s="53">
        <v>0</v>
      </c>
      <c r="I221" s="51">
        <f t="shared" si="67"/>
        <v>-198300</v>
      </c>
    </row>
    <row r="222" spans="1:9" ht="16.5" customHeight="1">
      <c r="A222" s="674"/>
      <c r="B222" s="68"/>
      <c r="C222" s="655" t="s">
        <v>9</v>
      </c>
      <c r="D222" s="61" t="s">
        <v>54</v>
      </c>
      <c r="E222" s="62">
        <f>E210+E213+E216+E219</f>
        <v>27098000</v>
      </c>
      <c r="F222" s="62">
        <f t="shared" ref="F222:I222" si="68">F210+F213+F216+F219</f>
        <v>0</v>
      </c>
      <c r="G222" s="62">
        <f t="shared" si="68"/>
        <v>0</v>
      </c>
      <c r="H222" s="62">
        <f t="shared" si="68"/>
        <v>0</v>
      </c>
      <c r="I222" s="64">
        <f t="shared" si="68"/>
        <v>27098000</v>
      </c>
    </row>
    <row r="223" spans="1:9">
      <c r="A223" s="674"/>
      <c r="B223" s="68"/>
      <c r="C223" s="656"/>
      <c r="D223" s="61" t="s">
        <v>52</v>
      </c>
      <c r="E223" s="62">
        <f t="shared" ref="E223:I223" si="69">E211+E214+E217+E220</f>
        <v>23619492</v>
      </c>
      <c r="F223" s="62">
        <f t="shared" si="69"/>
        <v>0</v>
      </c>
      <c r="G223" s="62">
        <f t="shared" si="69"/>
        <v>0</v>
      </c>
      <c r="H223" s="62">
        <f t="shared" si="69"/>
        <v>0</v>
      </c>
      <c r="I223" s="64">
        <f t="shared" si="69"/>
        <v>23619492</v>
      </c>
    </row>
    <row r="224" spans="1:9">
      <c r="A224" s="674"/>
      <c r="B224" s="68"/>
      <c r="C224" s="657"/>
      <c r="D224" s="61" t="s">
        <v>54</v>
      </c>
      <c r="E224" s="62">
        <f t="shared" ref="E224:I224" si="70">E212+E215+E218+E221</f>
        <v>-3478508</v>
      </c>
      <c r="F224" s="62">
        <f t="shared" si="70"/>
        <v>0</v>
      </c>
      <c r="G224" s="62">
        <f t="shared" si="70"/>
        <v>0</v>
      </c>
      <c r="H224" s="62">
        <f t="shared" si="70"/>
        <v>0</v>
      </c>
      <c r="I224" s="64">
        <f t="shared" si="70"/>
        <v>-3351012</v>
      </c>
    </row>
    <row r="225" spans="1:9" ht="16.5" customHeight="1">
      <c r="A225" s="674"/>
      <c r="B225" s="689" t="s">
        <v>184</v>
      </c>
      <c r="C225" s="694" t="s">
        <v>141</v>
      </c>
      <c r="D225" s="52" t="s">
        <v>54</v>
      </c>
      <c r="E225" s="53">
        <v>224000</v>
      </c>
      <c r="F225" s="50">
        <v>0</v>
      </c>
      <c r="G225" s="50">
        <v>0</v>
      </c>
      <c r="H225" s="50">
        <v>0</v>
      </c>
      <c r="I225" s="51">
        <f t="shared" si="66"/>
        <v>224000</v>
      </c>
    </row>
    <row r="226" spans="1:9">
      <c r="A226" s="674"/>
      <c r="B226" s="690"/>
      <c r="C226" s="662"/>
      <c r="D226" s="52" t="s">
        <v>52</v>
      </c>
      <c r="E226" s="53">
        <v>224000</v>
      </c>
      <c r="F226" s="53">
        <v>0</v>
      </c>
      <c r="G226" s="53">
        <v>0</v>
      </c>
      <c r="H226" s="53">
        <v>0</v>
      </c>
      <c r="I226" s="51">
        <f t="shared" si="66"/>
        <v>224000</v>
      </c>
    </row>
    <row r="227" spans="1:9">
      <c r="A227" s="674"/>
      <c r="B227" s="690"/>
      <c r="C227" s="663"/>
      <c r="D227" s="52" t="s">
        <v>57</v>
      </c>
      <c r="E227" s="53">
        <f>E226-E225</f>
        <v>0</v>
      </c>
      <c r="F227" s="53">
        <v>0</v>
      </c>
      <c r="G227" s="53">
        <v>0</v>
      </c>
      <c r="H227" s="53">
        <v>0</v>
      </c>
      <c r="I227" s="51">
        <f t="shared" si="66"/>
        <v>0</v>
      </c>
    </row>
    <row r="228" spans="1:9" ht="16.5" customHeight="1">
      <c r="A228" s="674"/>
      <c r="B228" s="68"/>
      <c r="C228" s="661" t="s">
        <v>140</v>
      </c>
      <c r="D228" s="52" t="s">
        <v>54</v>
      </c>
      <c r="E228" s="53">
        <v>6988000</v>
      </c>
      <c r="F228" s="50">
        <v>0</v>
      </c>
      <c r="G228" s="50">
        <v>0</v>
      </c>
      <c r="H228" s="50">
        <v>0</v>
      </c>
      <c r="I228" s="51">
        <f t="shared" si="66"/>
        <v>6988000</v>
      </c>
    </row>
    <row r="229" spans="1:9">
      <c r="A229" s="674"/>
      <c r="B229" s="68"/>
      <c r="C229" s="659"/>
      <c r="D229" s="52" t="s">
        <v>52</v>
      </c>
      <c r="E229" s="53">
        <v>5433570</v>
      </c>
      <c r="F229" s="53">
        <v>0</v>
      </c>
      <c r="G229" s="53">
        <v>0</v>
      </c>
      <c r="H229" s="53">
        <v>0</v>
      </c>
      <c r="I229" s="51">
        <f t="shared" si="66"/>
        <v>5433570</v>
      </c>
    </row>
    <row r="230" spans="1:9">
      <c r="A230" s="674"/>
      <c r="B230" s="68"/>
      <c r="C230" s="660"/>
      <c r="D230" s="52" t="s">
        <v>57</v>
      </c>
      <c r="E230" s="53">
        <f>E229-E228</f>
        <v>-1554430</v>
      </c>
      <c r="F230" s="53">
        <v>0</v>
      </c>
      <c r="G230" s="53">
        <v>0</v>
      </c>
      <c r="H230" s="53">
        <v>0</v>
      </c>
      <c r="I230" s="51">
        <f t="shared" si="66"/>
        <v>-1554430</v>
      </c>
    </row>
    <row r="231" spans="1:9" ht="16.5" customHeight="1">
      <c r="A231" s="674"/>
      <c r="B231" s="68"/>
      <c r="C231" s="655" t="s">
        <v>9</v>
      </c>
      <c r="D231" s="61" t="s">
        <v>54</v>
      </c>
      <c r="E231" s="62">
        <f>E225+E228</f>
        <v>7212000</v>
      </c>
      <c r="F231" s="62">
        <f t="shared" ref="F231:I231" si="71">F225+F228</f>
        <v>0</v>
      </c>
      <c r="G231" s="62">
        <f t="shared" si="71"/>
        <v>0</v>
      </c>
      <c r="H231" s="62">
        <f t="shared" si="71"/>
        <v>0</v>
      </c>
      <c r="I231" s="64">
        <f t="shared" si="71"/>
        <v>7212000</v>
      </c>
    </row>
    <row r="232" spans="1:9">
      <c r="A232" s="674"/>
      <c r="B232" s="68"/>
      <c r="C232" s="656"/>
      <c r="D232" s="61" t="s">
        <v>52</v>
      </c>
      <c r="E232" s="62">
        <f t="shared" ref="E232:I232" si="72">E226+E229</f>
        <v>5657570</v>
      </c>
      <c r="F232" s="62">
        <f t="shared" si="72"/>
        <v>0</v>
      </c>
      <c r="G232" s="62">
        <f t="shared" si="72"/>
        <v>0</v>
      </c>
      <c r="H232" s="62">
        <f t="shared" si="72"/>
        <v>0</v>
      </c>
      <c r="I232" s="64">
        <f t="shared" si="72"/>
        <v>5657570</v>
      </c>
    </row>
    <row r="233" spans="1:9">
      <c r="A233" s="674"/>
      <c r="B233" s="68"/>
      <c r="C233" s="656"/>
      <c r="D233" s="61" t="s">
        <v>54</v>
      </c>
      <c r="E233" s="62">
        <f t="shared" ref="E233:I233" si="73">E227+E230</f>
        <v>-1554430</v>
      </c>
      <c r="F233" s="62">
        <f t="shared" si="73"/>
        <v>0</v>
      </c>
      <c r="G233" s="62">
        <f t="shared" si="73"/>
        <v>0</v>
      </c>
      <c r="H233" s="62">
        <f t="shared" si="73"/>
        <v>0</v>
      </c>
      <c r="I233" s="64">
        <f t="shared" si="73"/>
        <v>-1554430</v>
      </c>
    </row>
    <row r="234" spans="1:9">
      <c r="A234" s="674"/>
      <c r="B234" s="639" t="s">
        <v>9</v>
      </c>
      <c r="C234" s="640"/>
      <c r="D234" s="58" t="s">
        <v>54</v>
      </c>
      <c r="E234" s="59">
        <f>E150+E156+E171++E183+E195+E207+E222+E231</f>
        <v>73450240</v>
      </c>
      <c r="F234" s="59">
        <f t="shared" ref="F234:I234" si="74">F150+F156+F171++F183+F195+F207+F222+F231</f>
        <v>0</v>
      </c>
      <c r="G234" s="59">
        <f t="shared" si="74"/>
        <v>0</v>
      </c>
      <c r="H234" s="59">
        <f t="shared" si="74"/>
        <v>0</v>
      </c>
      <c r="I234" s="60">
        <f t="shared" si="74"/>
        <v>73450240</v>
      </c>
    </row>
    <row r="235" spans="1:9">
      <c r="A235" s="674"/>
      <c r="B235" s="641"/>
      <c r="C235" s="642"/>
      <c r="D235" s="58" t="s">
        <v>52</v>
      </c>
      <c r="E235" s="59">
        <f>E151+E157+E172++E184+E196+E208+E223+E232</f>
        <v>62206137</v>
      </c>
      <c r="F235" s="59">
        <f t="shared" ref="F235:I235" si="75">F151+F157+F172++F184+F196+F208+F223+F232</f>
        <v>0</v>
      </c>
      <c r="G235" s="59">
        <f t="shared" si="75"/>
        <v>0</v>
      </c>
      <c r="H235" s="59">
        <f t="shared" si="75"/>
        <v>0</v>
      </c>
      <c r="I235" s="60">
        <f t="shared" si="75"/>
        <v>62206137</v>
      </c>
    </row>
    <row r="236" spans="1:9">
      <c r="A236" s="675"/>
      <c r="B236" s="643"/>
      <c r="C236" s="644"/>
      <c r="D236" s="58" t="s">
        <v>57</v>
      </c>
      <c r="E236" s="59">
        <f t="shared" ref="E236:I236" si="76">E152+E158+E173++E185+E197+E209+E224+E233</f>
        <v>-11244103</v>
      </c>
      <c r="F236" s="59">
        <f t="shared" si="76"/>
        <v>0</v>
      </c>
      <c r="G236" s="59">
        <f t="shared" si="76"/>
        <v>0</v>
      </c>
      <c r="H236" s="59">
        <f t="shared" si="76"/>
        <v>0</v>
      </c>
      <c r="I236" s="60">
        <f t="shared" si="76"/>
        <v>-11116607</v>
      </c>
    </row>
    <row r="237" spans="1:9">
      <c r="A237" s="71"/>
      <c r="B237" s="703" t="s">
        <v>68</v>
      </c>
      <c r="C237" s="704"/>
      <c r="D237" s="72" t="s">
        <v>54</v>
      </c>
      <c r="E237" s="73">
        <f>E234+E132+E120</f>
        <v>556256000</v>
      </c>
      <c r="F237" s="73">
        <f>F234+F132+F120</f>
        <v>0</v>
      </c>
      <c r="G237" s="73">
        <f>G234+G132+G120</f>
        <v>0</v>
      </c>
      <c r="H237" s="73">
        <f>H234+H132+H120</f>
        <v>0</v>
      </c>
      <c r="I237" s="74">
        <f>SUM(E237:H237)</f>
        <v>556256000</v>
      </c>
    </row>
    <row r="238" spans="1:9">
      <c r="A238" s="75" t="s">
        <v>48</v>
      </c>
      <c r="B238" s="703"/>
      <c r="C238" s="704"/>
      <c r="D238" s="72" t="s">
        <v>52</v>
      </c>
      <c r="E238" s="73">
        <f>E235+E133+E121</f>
        <v>527531747</v>
      </c>
      <c r="F238" s="73">
        <f>F121+F133+F235</f>
        <v>0</v>
      </c>
      <c r="G238" s="73">
        <f>G121+G133+G235</f>
        <v>0</v>
      </c>
      <c r="H238" s="73">
        <f>H121+H133+H235</f>
        <v>0</v>
      </c>
      <c r="I238" s="74">
        <f>SUM(E238:H238)</f>
        <v>527531747</v>
      </c>
    </row>
    <row r="239" spans="1:9">
      <c r="A239" s="76"/>
      <c r="B239" s="705"/>
      <c r="C239" s="706"/>
      <c r="D239" s="72" t="s">
        <v>57</v>
      </c>
      <c r="E239" s="73">
        <f>E236+E134+E122</f>
        <v>-28724253</v>
      </c>
      <c r="F239" s="73">
        <f>F238-F237</f>
        <v>0</v>
      </c>
      <c r="G239" s="73">
        <f>G238-G237</f>
        <v>0</v>
      </c>
      <c r="H239" s="73">
        <v>0</v>
      </c>
      <c r="I239" s="77">
        <f>SUM(E239:H239)</f>
        <v>-28724253</v>
      </c>
    </row>
    <row r="240" spans="1:9">
      <c r="A240" s="709" t="s">
        <v>153</v>
      </c>
      <c r="B240" s="719" t="s">
        <v>160</v>
      </c>
      <c r="C240" s="712" t="s">
        <v>142</v>
      </c>
      <c r="D240" s="52" t="s">
        <v>54</v>
      </c>
      <c r="E240" s="53">
        <v>3890000</v>
      </c>
      <c r="F240" s="50">
        <v>0</v>
      </c>
      <c r="G240" s="50">
        <v>0</v>
      </c>
      <c r="H240" s="50">
        <v>0</v>
      </c>
      <c r="I240" s="51">
        <f>SUM(E240:H240)</f>
        <v>3890000</v>
      </c>
    </row>
    <row r="241" spans="1:9">
      <c r="A241" s="710"/>
      <c r="B241" s="707"/>
      <c r="C241" s="633"/>
      <c r="D241" s="52" t="s">
        <v>52</v>
      </c>
      <c r="E241" s="53">
        <v>3890000</v>
      </c>
      <c r="F241" s="53">
        <v>0</v>
      </c>
      <c r="G241" s="53">
        <v>0</v>
      </c>
      <c r="H241" s="53">
        <v>0</v>
      </c>
      <c r="I241" s="51">
        <f t="shared" ref="I241:I242" si="77">SUM(E241:H241)</f>
        <v>3890000</v>
      </c>
    </row>
    <row r="242" spans="1:9">
      <c r="A242" s="710"/>
      <c r="B242" s="707"/>
      <c r="C242" s="713"/>
      <c r="D242" s="52" t="s">
        <v>57</v>
      </c>
      <c r="E242" s="53">
        <f>E241-E240</f>
        <v>0</v>
      </c>
      <c r="F242" s="53">
        <v>0</v>
      </c>
      <c r="G242" s="53">
        <v>0</v>
      </c>
      <c r="H242" s="53">
        <v>0</v>
      </c>
      <c r="I242" s="51">
        <f t="shared" si="77"/>
        <v>0</v>
      </c>
    </row>
    <row r="243" spans="1:9">
      <c r="A243" s="710"/>
      <c r="B243" s="78"/>
      <c r="C243" s="712" t="s">
        <v>143</v>
      </c>
      <c r="D243" s="52" t="s">
        <v>54</v>
      </c>
      <c r="E243" s="53">
        <v>5000000</v>
      </c>
      <c r="F243" s="50">
        <v>0</v>
      </c>
      <c r="G243" s="50">
        <v>0</v>
      </c>
      <c r="H243" s="50">
        <v>0</v>
      </c>
      <c r="I243" s="51">
        <f t="shared" ref="I243:I251" si="78">SUM(E243:H243)</f>
        <v>5000000</v>
      </c>
    </row>
    <row r="244" spans="1:9">
      <c r="A244" s="710"/>
      <c r="B244" s="78"/>
      <c r="C244" s="633"/>
      <c r="D244" s="52" t="s">
        <v>52</v>
      </c>
      <c r="E244" s="53">
        <v>5000000</v>
      </c>
      <c r="F244" s="53">
        <v>0</v>
      </c>
      <c r="G244" s="53">
        <v>0</v>
      </c>
      <c r="H244" s="53">
        <v>0</v>
      </c>
      <c r="I244" s="51">
        <f t="shared" si="78"/>
        <v>5000000</v>
      </c>
    </row>
    <row r="245" spans="1:9">
      <c r="A245" s="710"/>
      <c r="B245" s="78"/>
      <c r="C245" s="713"/>
      <c r="D245" s="52" t="s">
        <v>57</v>
      </c>
      <c r="E245" s="53">
        <f>E244-E243</f>
        <v>0</v>
      </c>
      <c r="F245" s="53">
        <v>0</v>
      </c>
      <c r="G245" s="53">
        <v>0</v>
      </c>
      <c r="H245" s="53">
        <v>0</v>
      </c>
      <c r="I245" s="51">
        <f t="shared" si="78"/>
        <v>0</v>
      </c>
    </row>
    <row r="246" spans="1:9">
      <c r="A246" s="710"/>
      <c r="B246" s="707"/>
      <c r="C246" s="655" t="s">
        <v>9</v>
      </c>
      <c r="D246" s="61" t="s">
        <v>54</v>
      </c>
      <c r="E246" s="62">
        <f>E240+E243</f>
        <v>8890000</v>
      </c>
      <c r="F246" s="62">
        <f t="shared" ref="F246:I246" si="79">F240+F243</f>
        <v>0</v>
      </c>
      <c r="G246" s="62">
        <f t="shared" si="79"/>
        <v>0</v>
      </c>
      <c r="H246" s="62">
        <f t="shared" si="79"/>
        <v>0</v>
      </c>
      <c r="I246" s="64">
        <f t="shared" si="79"/>
        <v>8890000</v>
      </c>
    </row>
    <row r="247" spans="1:9">
      <c r="A247" s="710"/>
      <c r="B247" s="707"/>
      <c r="C247" s="656"/>
      <c r="D247" s="61" t="s">
        <v>52</v>
      </c>
      <c r="E247" s="62">
        <f t="shared" ref="E247:I247" si="80">E241+E244</f>
        <v>8890000</v>
      </c>
      <c r="F247" s="62">
        <f t="shared" si="80"/>
        <v>0</v>
      </c>
      <c r="G247" s="62">
        <f t="shared" si="80"/>
        <v>0</v>
      </c>
      <c r="H247" s="62">
        <f t="shared" si="80"/>
        <v>0</v>
      </c>
      <c r="I247" s="64">
        <f t="shared" si="80"/>
        <v>8890000</v>
      </c>
    </row>
    <row r="248" spans="1:9">
      <c r="A248" s="710"/>
      <c r="B248" s="707"/>
      <c r="C248" s="656"/>
      <c r="D248" s="61" t="s">
        <v>54</v>
      </c>
      <c r="E248" s="62">
        <f>E247-E246</f>
        <v>0</v>
      </c>
      <c r="F248" s="62">
        <f t="shared" ref="F248:I248" si="81">F242+F245</f>
        <v>0</v>
      </c>
      <c r="G248" s="62">
        <f t="shared" si="81"/>
        <v>0</v>
      </c>
      <c r="H248" s="62">
        <f t="shared" si="81"/>
        <v>0</v>
      </c>
      <c r="I248" s="64">
        <f t="shared" si="81"/>
        <v>0</v>
      </c>
    </row>
    <row r="249" spans="1:9">
      <c r="A249" s="710"/>
      <c r="B249" s="719" t="s">
        <v>161</v>
      </c>
      <c r="C249" s="712" t="s">
        <v>142</v>
      </c>
      <c r="D249" s="52" t="s">
        <v>54</v>
      </c>
      <c r="E249" s="53">
        <v>1250000</v>
      </c>
      <c r="F249" s="50">
        <v>0</v>
      </c>
      <c r="G249" s="50">
        <v>0</v>
      </c>
      <c r="H249" s="50">
        <v>0</v>
      </c>
      <c r="I249" s="51">
        <f t="shared" si="78"/>
        <v>1250000</v>
      </c>
    </row>
    <row r="250" spans="1:9">
      <c r="A250" s="710"/>
      <c r="B250" s="707"/>
      <c r="C250" s="633"/>
      <c r="D250" s="52" t="s">
        <v>52</v>
      </c>
      <c r="E250" s="53">
        <v>1225000</v>
      </c>
      <c r="F250" s="53">
        <v>0</v>
      </c>
      <c r="G250" s="53">
        <v>0</v>
      </c>
      <c r="H250" s="53">
        <v>0</v>
      </c>
      <c r="I250" s="51">
        <f t="shared" si="78"/>
        <v>1225000</v>
      </c>
    </row>
    <row r="251" spans="1:9">
      <c r="A251" s="710"/>
      <c r="B251" s="707"/>
      <c r="C251" s="713"/>
      <c r="D251" s="52" t="s">
        <v>57</v>
      </c>
      <c r="E251" s="53">
        <f>E250-E249</f>
        <v>-25000</v>
      </c>
      <c r="F251" s="53">
        <v>0</v>
      </c>
      <c r="G251" s="53">
        <v>0</v>
      </c>
      <c r="H251" s="53">
        <v>0</v>
      </c>
      <c r="I251" s="51">
        <f t="shared" si="78"/>
        <v>-25000</v>
      </c>
    </row>
    <row r="252" spans="1:9">
      <c r="A252" s="710"/>
      <c r="B252" s="707"/>
      <c r="C252" s="655" t="s">
        <v>9</v>
      </c>
      <c r="D252" s="61" t="s">
        <v>54</v>
      </c>
      <c r="E252" s="62">
        <f>E249</f>
        <v>1250000</v>
      </c>
      <c r="F252" s="62">
        <f t="shared" ref="F252:I252" si="82">F249</f>
        <v>0</v>
      </c>
      <c r="G252" s="62">
        <f t="shared" si="82"/>
        <v>0</v>
      </c>
      <c r="H252" s="62">
        <f t="shared" si="82"/>
        <v>0</v>
      </c>
      <c r="I252" s="64">
        <f t="shared" si="82"/>
        <v>1250000</v>
      </c>
    </row>
    <row r="253" spans="1:9">
      <c r="A253" s="710"/>
      <c r="B253" s="707"/>
      <c r="C253" s="656"/>
      <c r="D253" s="61" t="s">
        <v>52</v>
      </c>
      <c r="E253" s="62">
        <f t="shared" ref="E253:I253" si="83">E250</f>
        <v>1225000</v>
      </c>
      <c r="F253" s="62">
        <f t="shared" si="83"/>
        <v>0</v>
      </c>
      <c r="G253" s="62">
        <f t="shared" si="83"/>
        <v>0</v>
      </c>
      <c r="H253" s="62">
        <f t="shared" si="83"/>
        <v>0</v>
      </c>
      <c r="I253" s="64">
        <f t="shared" si="83"/>
        <v>1225000</v>
      </c>
    </row>
    <row r="254" spans="1:9">
      <c r="A254" s="710"/>
      <c r="B254" s="720"/>
      <c r="C254" s="656"/>
      <c r="D254" s="61" t="s">
        <v>54</v>
      </c>
      <c r="E254" s="62">
        <f t="shared" ref="E254:I254" si="84">E251</f>
        <v>-25000</v>
      </c>
      <c r="F254" s="62">
        <f t="shared" si="84"/>
        <v>0</v>
      </c>
      <c r="G254" s="62">
        <f t="shared" si="84"/>
        <v>0</v>
      </c>
      <c r="H254" s="62">
        <f t="shared" si="84"/>
        <v>0</v>
      </c>
      <c r="I254" s="64">
        <f t="shared" si="84"/>
        <v>-25000</v>
      </c>
    </row>
    <row r="255" spans="1:9">
      <c r="A255" s="710"/>
      <c r="B255" s="719" t="s">
        <v>105</v>
      </c>
      <c r="C255" s="712" t="s">
        <v>143</v>
      </c>
      <c r="D255" s="52" t="s">
        <v>54</v>
      </c>
      <c r="E255" s="53">
        <v>800000</v>
      </c>
      <c r="F255" s="50">
        <v>0</v>
      </c>
      <c r="G255" s="50">
        <v>0</v>
      </c>
      <c r="H255" s="50">
        <v>0</v>
      </c>
      <c r="I255" s="51">
        <f t="shared" ref="I255:I257" si="85">SUM(E255:H255)</f>
        <v>800000</v>
      </c>
    </row>
    <row r="256" spans="1:9">
      <c r="A256" s="710"/>
      <c r="B256" s="707"/>
      <c r="C256" s="633"/>
      <c r="D256" s="52" t="s">
        <v>52</v>
      </c>
      <c r="E256" s="53">
        <v>800000</v>
      </c>
      <c r="F256" s="53">
        <v>0</v>
      </c>
      <c r="G256" s="53">
        <v>0</v>
      </c>
      <c r="H256" s="53">
        <v>0</v>
      </c>
      <c r="I256" s="51">
        <f t="shared" si="85"/>
        <v>800000</v>
      </c>
    </row>
    <row r="257" spans="1:9">
      <c r="A257" s="710"/>
      <c r="B257" s="707"/>
      <c r="C257" s="713"/>
      <c r="D257" s="52" t="s">
        <v>57</v>
      </c>
      <c r="E257" s="53">
        <f>E256-E255</f>
        <v>0</v>
      </c>
      <c r="F257" s="53">
        <v>0</v>
      </c>
      <c r="G257" s="53">
        <v>0</v>
      </c>
      <c r="H257" s="53">
        <v>0</v>
      </c>
      <c r="I257" s="51">
        <f t="shared" si="85"/>
        <v>0</v>
      </c>
    </row>
    <row r="258" spans="1:9">
      <c r="A258" s="710"/>
      <c r="B258" s="707"/>
      <c r="C258" s="655" t="s">
        <v>9</v>
      </c>
      <c r="D258" s="61" t="s">
        <v>54</v>
      </c>
      <c r="E258" s="62">
        <f>E255</f>
        <v>800000</v>
      </c>
      <c r="F258" s="62">
        <f t="shared" ref="F258:I258" si="86">F255</f>
        <v>0</v>
      </c>
      <c r="G258" s="62">
        <f t="shared" si="86"/>
        <v>0</v>
      </c>
      <c r="H258" s="62">
        <f t="shared" si="86"/>
        <v>0</v>
      </c>
      <c r="I258" s="64">
        <f t="shared" si="86"/>
        <v>800000</v>
      </c>
    </row>
    <row r="259" spans="1:9">
      <c r="A259" s="710"/>
      <c r="B259" s="707"/>
      <c r="C259" s="656"/>
      <c r="D259" s="61" t="s">
        <v>52</v>
      </c>
      <c r="E259" s="62">
        <f t="shared" ref="E259:I259" si="87">E256</f>
        <v>800000</v>
      </c>
      <c r="F259" s="62">
        <f t="shared" si="87"/>
        <v>0</v>
      </c>
      <c r="G259" s="62">
        <f t="shared" si="87"/>
        <v>0</v>
      </c>
      <c r="H259" s="62">
        <f t="shared" si="87"/>
        <v>0</v>
      </c>
      <c r="I259" s="64">
        <f t="shared" si="87"/>
        <v>800000</v>
      </c>
    </row>
    <row r="260" spans="1:9">
      <c r="A260" s="711"/>
      <c r="B260" s="707"/>
      <c r="C260" s="656"/>
      <c r="D260" s="61" t="s">
        <v>54</v>
      </c>
      <c r="E260" s="62">
        <f t="shared" ref="E260:I260" si="88">E257</f>
        <v>0</v>
      </c>
      <c r="F260" s="62">
        <f t="shared" si="88"/>
        <v>0</v>
      </c>
      <c r="G260" s="62">
        <f t="shared" si="88"/>
        <v>0</v>
      </c>
      <c r="H260" s="62">
        <f t="shared" si="88"/>
        <v>0</v>
      </c>
      <c r="I260" s="64">
        <f t="shared" si="88"/>
        <v>0</v>
      </c>
    </row>
    <row r="261" spans="1:9">
      <c r="A261" s="714" t="s">
        <v>22</v>
      </c>
      <c r="B261" s="717" t="s">
        <v>9</v>
      </c>
      <c r="C261" s="718"/>
      <c r="D261" s="72" t="s">
        <v>54</v>
      </c>
      <c r="E261" s="73">
        <f>E246+E252+E258</f>
        <v>10940000</v>
      </c>
      <c r="F261" s="73">
        <f t="shared" ref="F261:I261" si="89">F240+F243+F249+F258</f>
        <v>0</v>
      </c>
      <c r="G261" s="73">
        <f t="shared" si="89"/>
        <v>0</v>
      </c>
      <c r="H261" s="73">
        <f t="shared" si="89"/>
        <v>0</v>
      </c>
      <c r="I261" s="77">
        <f t="shared" si="89"/>
        <v>10940000</v>
      </c>
    </row>
    <row r="262" spans="1:9">
      <c r="A262" s="715"/>
      <c r="B262" s="717"/>
      <c r="C262" s="718"/>
      <c r="D262" s="72" t="s">
        <v>52</v>
      </c>
      <c r="E262" s="73">
        <f t="shared" ref="E262:E263" si="90">E247+E253+E259</f>
        <v>10915000</v>
      </c>
      <c r="F262" s="73">
        <f t="shared" ref="F262:I263" si="91">F241+F244+F250+F259</f>
        <v>0</v>
      </c>
      <c r="G262" s="73">
        <f t="shared" si="91"/>
        <v>0</v>
      </c>
      <c r="H262" s="73">
        <f t="shared" si="91"/>
        <v>0</v>
      </c>
      <c r="I262" s="77">
        <f t="shared" si="91"/>
        <v>10915000</v>
      </c>
    </row>
    <row r="263" spans="1:9">
      <c r="A263" s="716"/>
      <c r="B263" s="717"/>
      <c r="C263" s="718"/>
      <c r="D263" s="72" t="s">
        <v>57</v>
      </c>
      <c r="E263" s="73">
        <f t="shared" si="90"/>
        <v>-25000</v>
      </c>
      <c r="F263" s="73">
        <f t="shared" si="91"/>
        <v>0</v>
      </c>
      <c r="G263" s="73">
        <f t="shared" si="91"/>
        <v>0</v>
      </c>
      <c r="H263" s="73">
        <f t="shared" si="91"/>
        <v>0</v>
      </c>
      <c r="I263" s="77">
        <f t="shared" si="91"/>
        <v>-25000</v>
      </c>
    </row>
    <row r="264" spans="1:9">
      <c r="A264" s="753" t="s">
        <v>154</v>
      </c>
      <c r="B264" s="707" t="s">
        <v>159</v>
      </c>
      <c r="C264" s="659" t="s">
        <v>19</v>
      </c>
      <c r="D264" s="52" t="s">
        <v>54</v>
      </c>
      <c r="E264" s="53">
        <v>4300000</v>
      </c>
      <c r="F264" s="50">
        <v>0</v>
      </c>
      <c r="G264" s="50">
        <v>0</v>
      </c>
      <c r="H264" s="50">
        <v>0</v>
      </c>
      <c r="I264" s="51">
        <f>SUM(E264:H264)</f>
        <v>4300000</v>
      </c>
    </row>
    <row r="265" spans="1:9">
      <c r="A265" s="710"/>
      <c r="B265" s="707"/>
      <c r="C265" s="659"/>
      <c r="D265" s="52" t="s">
        <v>52</v>
      </c>
      <c r="E265" s="53">
        <v>4300000</v>
      </c>
      <c r="F265" s="53">
        <v>0</v>
      </c>
      <c r="G265" s="53">
        <v>0</v>
      </c>
      <c r="H265" s="53">
        <v>0</v>
      </c>
      <c r="I265" s="51">
        <f t="shared" ref="I265:I272" si="92">SUM(E265:H265)</f>
        <v>4300000</v>
      </c>
    </row>
    <row r="266" spans="1:9">
      <c r="A266" s="710"/>
      <c r="B266" s="707"/>
      <c r="C266" s="660"/>
      <c r="D266" s="52" t="s">
        <v>57</v>
      </c>
      <c r="E266" s="53">
        <f>E265-E264</f>
        <v>0</v>
      </c>
      <c r="F266" s="53">
        <v>0</v>
      </c>
      <c r="G266" s="53">
        <v>0</v>
      </c>
      <c r="H266" s="53">
        <v>0</v>
      </c>
      <c r="I266" s="51">
        <f t="shared" si="92"/>
        <v>0</v>
      </c>
    </row>
    <row r="267" spans="1:9">
      <c r="A267" s="710"/>
      <c r="B267" s="79"/>
      <c r="C267" s="661" t="s">
        <v>8</v>
      </c>
      <c r="D267" s="52" t="s">
        <v>54</v>
      </c>
      <c r="E267" s="53">
        <v>990000</v>
      </c>
      <c r="F267" s="50">
        <v>0</v>
      </c>
      <c r="G267" s="50">
        <v>0</v>
      </c>
      <c r="H267" s="50">
        <v>0</v>
      </c>
      <c r="I267" s="51">
        <f t="shared" si="92"/>
        <v>990000</v>
      </c>
    </row>
    <row r="268" spans="1:9">
      <c r="A268" s="710"/>
      <c r="B268" s="79"/>
      <c r="C268" s="659"/>
      <c r="D268" s="52" t="s">
        <v>52</v>
      </c>
      <c r="E268" s="53">
        <v>990000</v>
      </c>
      <c r="F268" s="53">
        <v>0</v>
      </c>
      <c r="G268" s="53">
        <v>0</v>
      </c>
      <c r="H268" s="53">
        <v>0</v>
      </c>
      <c r="I268" s="51">
        <f t="shared" si="92"/>
        <v>990000</v>
      </c>
    </row>
    <row r="269" spans="1:9">
      <c r="A269" s="710"/>
      <c r="B269" s="79"/>
      <c r="C269" s="660"/>
      <c r="D269" s="52" t="s">
        <v>57</v>
      </c>
      <c r="E269" s="53">
        <f>E268-E267</f>
        <v>0</v>
      </c>
      <c r="F269" s="53">
        <v>0</v>
      </c>
      <c r="G269" s="53">
        <v>0</v>
      </c>
      <c r="H269" s="53">
        <v>0</v>
      </c>
      <c r="I269" s="51">
        <f t="shared" si="92"/>
        <v>0</v>
      </c>
    </row>
    <row r="270" spans="1:9" ht="16.5" customHeight="1">
      <c r="A270" s="710"/>
      <c r="B270" s="79"/>
      <c r="C270" s="676" t="s">
        <v>24</v>
      </c>
      <c r="D270" s="52" t="s">
        <v>54</v>
      </c>
      <c r="E270" s="53">
        <v>5210000</v>
      </c>
      <c r="F270" s="50">
        <v>0</v>
      </c>
      <c r="G270" s="50">
        <v>0</v>
      </c>
      <c r="H270" s="50">
        <v>0</v>
      </c>
      <c r="I270" s="51">
        <f t="shared" si="92"/>
        <v>5210000</v>
      </c>
    </row>
    <row r="271" spans="1:9">
      <c r="A271" s="710"/>
      <c r="B271" s="79"/>
      <c r="C271" s="659"/>
      <c r="D271" s="52" t="s">
        <v>52</v>
      </c>
      <c r="E271" s="53">
        <v>5210000</v>
      </c>
      <c r="F271" s="53">
        <v>0</v>
      </c>
      <c r="G271" s="53">
        <v>0</v>
      </c>
      <c r="H271" s="53">
        <v>0</v>
      </c>
      <c r="I271" s="51">
        <f t="shared" si="92"/>
        <v>5210000</v>
      </c>
    </row>
    <row r="272" spans="1:9">
      <c r="A272" s="710"/>
      <c r="B272" s="79"/>
      <c r="C272" s="708"/>
      <c r="D272" s="52" t="s">
        <v>57</v>
      </c>
      <c r="E272" s="53">
        <f>E271-E270</f>
        <v>0</v>
      </c>
      <c r="F272" s="53">
        <v>0</v>
      </c>
      <c r="G272" s="53">
        <v>0</v>
      </c>
      <c r="H272" s="53">
        <v>0</v>
      </c>
      <c r="I272" s="51">
        <f t="shared" si="92"/>
        <v>0</v>
      </c>
    </row>
    <row r="273" spans="1:9">
      <c r="A273" s="710"/>
      <c r="B273" s="79"/>
      <c r="C273" s="80"/>
      <c r="D273" s="81" t="s">
        <v>54</v>
      </c>
      <c r="E273" s="82">
        <f>E270+E267+E264</f>
        <v>10500000</v>
      </c>
      <c r="F273" s="55">
        <v>0</v>
      </c>
      <c r="G273" s="55">
        <v>0</v>
      </c>
      <c r="H273" s="55">
        <v>0</v>
      </c>
      <c r="I273" s="83">
        <f>SUM(E273:H273)</f>
        <v>10500000</v>
      </c>
    </row>
    <row r="274" spans="1:9">
      <c r="A274" s="710"/>
      <c r="B274" s="79"/>
      <c r="C274" s="80" t="s">
        <v>39</v>
      </c>
      <c r="D274" s="81" t="s">
        <v>52</v>
      </c>
      <c r="E274" s="82">
        <f t="shared" ref="E274:E275" si="93">E271+E268+E265</f>
        <v>10500000</v>
      </c>
      <c r="F274" s="55">
        <v>0</v>
      </c>
      <c r="G274" s="55">
        <v>0</v>
      </c>
      <c r="H274" s="55">
        <v>0</v>
      </c>
      <c r="I274" s="83">
        <f t="shared" ref="I274:I275" si="94">SUM(E274:H274)</f>
        <v>10500000</v>
      </c>
    </row>
    <row r="275" spans="1:9">
      <c r="A275" s="710"/>
      <c r="B275" s="79"/>
      <c r="C275" s="80"/>
      <c r="D275" s="81" t="s">
        <v>57</v>
      </c>
      <c r="E275" s="82">
        <f t="shared" si="93"/>
        <v>0</v>
      </c>
      <c r="F275" s="55">
        <v>0</v>
      </c>
      <c r="G275" s="55">
        <v>0</v>
      </c>
      <c r="H275" s="55">
        <v>0</v>
      </c>
      <c r="I275" s="83">
        <f t="shared" si="94"/>
        <v>0</v>
      </c>
    </row>
    <row r="276" spans="1:9" ht="16.5" customHeight="1">
      <c r="A276" s="710"/>
      <c r="B276" s="719" t="s">
        <v>162</v>
      </c>
      <c r="C276" s="661" t="s">
        <v>19</v>
      </c>
      <c r="D276" s="52" t="s">
        <v>54</v>
      </c>
      <c r="E276" s="53">
        <v>3700000</v>
      </c>
      <c r="F276" s="53">
        <v>0</v>
      </c>
      <c r="G276" s="53">
        <v>0</v>
      </c>
      <c r="H276" s="53">
        <v>0</v>
      </c>
      <c r="I276" s="51">
        <f t="shared" ref="I276:I305" si="95">SUM(E276:H276)</f>
        <v>3700000</v>
      </c>
    </row>
    <row r="277" spans="1:9">
      <c r="A277" s="710"/>
      <c r="B277" s="707"/>
      <c r="C277" s="659"/>
      <c r="D277" s="52" t="s">
        <v>52</v>
      </c>
      <c r="E277" s="53">
        <v>3700000</v>
      </c>
      <c r="F277" s="53">
        <v>0</v>
      </c>
      <c r="G277" s="53">
        <v>0</v>
      </c>
      <c r="H277" s="53">
        <v>0</v>
      </c>
      <c r="I277" s="51">
        <f t="shared" si="95"/>
        <v>3700000</v>
      </c>
    </row>
    <row r="278" spans="1:9">
      <c r="A278" s="710"/>
      <c r="B278" s="707"/>
      <c r="C278" s="660"/>
      <c r="D278" s="52" t="s">
        <v>57</v>
      </c>
      <c r="E278" s="53">
        <f>E277-E276</f>
        <v>0</v>
      </c>
      <c r="F278" s="50">
        <v>0</v>
      </c>
      <c r="G278" s="50">
        <v>0</v>
      </c>
      <c r="H278" s="50">
        <v>0</v>
      </c>
      <c r="I278" s="51">
        <f t="shared" si="95"/>
        <v>0</v>
      </c>
    </row>
    <row r="279" spans="1:9">
      <c r="A279" s="710"/>
      <c r="B279" s="65"/>
      <c r="C279" s="676" t="s">
        <v>144</v>
      </c>
      <c r="D279" s="52" t="s">
        <v>54</v>
      </c>
      <c r="E279" s="53">
        <v>835000</v>
      </c>
      <c r="F279" s="53">
        <v>0</v>
      </c>
      <c r="G279" s="53">
        <v>0</v>
      </c>
      <c r="H279" s="53">
        <v>0</v>
      </c>
      <c r="I279" s="51">
        <f t="shared" si="95"/>
        <v>835000</v>
      </c>
    </row>
    <row r="280" spans="1:9">
      <c r="A280" s="710"/>
      <c r="B280" s="65"/>
      <c r="C280" s="659"/>
      <c r="D280" s="52" t="s">
        <v>52</v>
      </c>
      <c r="E280" s="53">
        <v>835000</v>
      </c>
      <c r="F280" s="53">
        <v>0</v>
      </c>
      <c r="G280" s="53">
        <v>0</v>
      </c>
      <c r="H280" s="53">
        <v>0</v>
      </c>
      <c r="I280" s="51">
        <f t="shared" si="95"/>
        <v>835000</v>
      </c>
    </row>
    <row r="281" spans="1:9">
      <c r="A281" s="710"/>
      <c r="B281" s="65"/>
      <c r="C281" s="708"/>
      <c r="D281" s="52" t="s">
        <v>57</v>
      </c>
      <c r="E281" s="53">
        <f>E280-E279</f>
        <v>0</v>
      </c>
      <c r="F281" s="50">
        <v>0</v>
      </c>
      <c r="G281" s="50">
        <v>0</v>
      </c>
      <c r="H281" s="50">
        <v>0</v>
      </c>
      <c r="I281" s="51">
        <f t="shared" si="95"/>
        <v>0</v>
      </c>
    </row>
    <row r="282" spans="1:9">
      <c r="A282" s="710"/>
      <c r="B282" s="65"/>
      <c r="C282" s="676" t="s">
        <v>24</v>
      </c>
      <c r="D282" s="52" t="s">
        <v>54</v>
      </c>
      <c r="E282" s="53">
        <v>2715000</v>
      </c>
      <c r="F282" s="53">
        <v>0</v>
      </c>
      <c r="G282" s="53">
        <v>0</v>
      </c>
      <c r="H282" s="53">
        <v>0</v>
      </c>
      <c r="I282" s="51">
        <f t="shared" si="95"/>
        <v>2715000</v>
      </c>
    </row>
    <row r="283" spans="1:9">
      <c r="A283" s="710"/>
      <c r="B283" s="65"/>
      <c r="C283" s="659"/>
      <c r="D283" s="52" t="s">
        <v>52</v>
      </c>
      <c r="E283" s="53">
        <v>2715000</v>
      </c>
      <c r="F283" s="53">
        <v>0</v>
      </c>
      <c r="G283" s="53">
        <v>0</v>
      </c>
      <c r="H283" s="53">
        <v>0</v>
      </c>
      <c r="I283" s="51">
        <f t="shared" si="95"/>
        <v>2715000</v>
      </c>
    </row>
    <row r="284" spans="1:9">
      <c r="A284" s="710"/>
      <c r="B284" s="65"/>
      <c r="C284" s="708"/>
      <c r="D284" s="52" t="s">
        <v>57</v>
      </c>
      <c r="E284" s="53">
        <f>E283-E282</f>
        <v>0</v>
      </c>
      <c r="F284" s="53">
        <v>0</v>
      </c>
      <c r="G284" s="53">
        <v>0</v>
      </c>
      <c r="H284" s="53">
        <v>0</v>
      </c>
      <c r="I284" s="51">
        <f t="shared" si="95"/>
        <v>0</v>
      </c>
    </row>
    <row r="285" spans="1:9">
      <c r="A285" s="710"/>
      <c r="B285" s="65"/>
      <c r="C285" s="80"/>
      <c r="D285" s="81" t="s">
        <v>54</v>
      </c>
      <c r="E285" s="82">
        <f>E276+E279+E282</f>
        <v>7250000</v>
      </c>
      <c r="F285" s="55">
        <v>0</v>
      </c>
      <c r="G285" s="55">
        <v>0</v>
      </c>
      <c r="H285" s="55">
        <v>0</v>
      </c>
      <c r="I285" s="83">
        <f t="shared" si="95"/>
        <v>7250000</v>
      </c>
    </row>
    <row r="286" spans="1:9">
      <c r="A286" s="710"/>
      <c r="B286" s="65"/>
      <c r="C286" s="80" t="s">
        <v>39</v>
      </c>
      <c r="D286" s="81" t="s">
        <v>52</v>
      </c>
      <c r="E286" s="82">
        <f>E277+E280+E283</f>
        <v>7250000</v>
      </c>
      <c r="F286" s="55">
        <v>0</v>
      </c>
      <c r="G286" s="55">
        <v>0</v>
      </c>
      <c r="H286" s="55">
        <v>0</v>
      </c>
      <c r="I286" s="83">
        <f t="shared" si="95"/>
        <v>7250000</v>
      </c>
    </row>
    <row r="287" spans="1:9">
      <c r="A287" s="710"/>
      <c r="B287" s="84"/>
      <c r="C287" s="85"/>
      <c r="D287" s="81" t="s">
        <v>57</v>
      </c>
      <c r="E287" s="82">
        <f>E286-E285</f>
        <v>0</v>
      </c>
      <c r="F287" s="55">
        <v>0</v>
      </c>
      <c r="G287" s="55">
        <v>0</v>
      </c>
      <c r="H287" s="55">
        <v>0</v>
      </c>
      <c r="I287" s="83">
        <f t="shared" si="95"/>
        <v>0</v>
      </c>
    </row>
    <row r="288" spans="1:9" ht="16.5" customHeight="1">
      <c r="A288" s="710"/>
      <c r="B288" s="719" t="s">
        <v>161</v>
      </c>
      <c r="C288" s="661" t="s">
        <v>19</v>
      </c>
      <c r="D288" s="52" t="s">
        <v>54</v>
      </c>
      <c r="E288" s="53">
        <v>3700000</v>
      </c>
      <c r="F288" s="53">
        <v>0</v>
      </c>
      <c r="G288" s="53">
        <v>0</v>
      </c>
      <c r="H288" s="53">
        <v>0</v>
      </c>
      <c r="I288" s="51">
        <f t="shared" ref="I288:I293" si="96">SUM(E288:H288)</f>
        <v>3700000</v>
      </c>
    </row>
    <row r="289" spans="1:9">
      <c r="A289" s="710"/>
      <c r="B289" s="707"/>
      <c r="C289" s="659"/>
      <c r="D289" s="52" t="s">
        <v>52</v>
      </c>
      <c r="E289" s="53">
        <v>3700000</v>
      </c>
      <c r="F289" s="53">
        <v>0</v>
      </c>
      <c r="G289" s="53">
        <v>0</v>
      </c>
      <c r="H289" s="53">
        <v>0</v>
      </c>
      <c r="I289" s="51">
        <f t="shared" si="96"/>
        <v>3700000</v>
      </c>
    </row>
    <row r="290" spans="1:9">
      <c r="A290" s="710"/>
      <c r="B290" s="707"/>
      <c r="C290" s="660"/>
      <c r="D290" s="52" t="s">
        <v>57</v>
      </c>
      <c r="E290" s="53">
        <f>E289-E288</f>
        <v>0</v>
      </c>
      <c r="F290" s="50">
        <v>0</v>
      </c>
      <c r="G290" s="50">
        <v>0</v>
      </c>
      <c r="H290" s="50">
        <v>0</v>
      </c>
      <c r="I290" s="51">
        <f t="shared" si="96"/>
        <v>0</v>
      </c>
    </row>
    <row r="291" spans="1:9">
      <c r="A291" s="710"/>
      <c r="B291" s="65"/>
      <c r="C291" s="80"/>
      <c r="D291" s="81" t="s">
        <v>54</v>
      </c>
      <c r="E291" s="82">
        <f>E288</f>
        <v>3700000</v>
      </c>
      <c r="F291" s="55">
        <v>0</v>
      </c>
      <c r="G291" s="55">
        <v>0</v>
      </c>
      <c r="H291" s="55">
        <v>0</v>
      </c>
      <c r="I291" s="83">
        <f t="shared" si="96"/>
        <v>3700000</v>
      </c>
    </row>
    <row r="292" spans="1:9">
      <c r="A292" s="710"/>
      <c r="B292" s="65"/>
      <c r="C292" s="80" t="s">
        <v>39</v>
      </c>
      <c r="D292" s="81" t="s">
        <v>52</v>
      </c>
      <c r="E292" s="82">
        <f t="shared" ref="E292:E293" si="97">E289</f>
        <v>3700000</v>
      </c>
      <c r="F292" s="55">
        <v>0</v>
      </c>
      <c r="G292" s="55">
        <v>0</v>
      </c>
      <c r="H292" s="55">
        <v>0</v>
      </c>
      <c r="I292" s="83">
        <f t="shared" si="96"/>
        <v>3700000</v>
      </c>
    </row>
    <row r="293" spans="1:9">
      <c r="A293" s="710"/>
      <c r="B293" s="84"/>
      <c r="C293" s="85"/>
      <c r="D293" s="81" t="s">
        <v>57</v>
      </c>
      <c r="E293" s="82">
        <f t="shared" si="97"/>
        <v>0</v>
      </c>
      <c r="F293" s="55">
        <v>0</v>
      </c>
      <c r="G293" s="55">
        <v>0</v>
      </c>
      <c r="H293" s="55">
        <v>0</v>
      </c>
      <c r="I293" s="83">
        <f t="shared" si="96"/>
        <v>0</v>
      </c>
    </row>
    <row r="294" spans="1:9" ht="16.5" customHeight="1">
      <c r="A294" s="710"/>
      <c r="B294" s="724" t="s">
        <v>163</v>
      </c>
      <c r="C294" s="721" t="s">
        <v>145</v>
      </c>
      <c r="D294" s="52" t="s">
        <v>54</v>
      </c>
      <c r="E294" s="53">
        <v>2450000</v>
      </c>
      <c r="F294" s="53">
        <v>0</v>
      </c>
      <c r="G294" s="53">
        <v>0</v>
      </c>
      <c r="H294" s="53">
        <v>0</v>
      </c>
      <c r="I294" s="51">
        <f t="shared" si="95"/>
        <v>2450000</v>
      </c>
    </row>
    <row r="295" spans="1:9">
      <c r="A295" s="710"/>
      <c r="B295" s="631"/>
      <c r="C295" s="722"/>
      <c r="D295" s="52" t="s">
        <v>52</v>
      </c>
      <c r="E295" s="53">
        <v>2450000</v>
      </c>
      <c r="F295" s="53">
        <v>0</v>
      </c>
      <c r="G295" s="53">
        <v>0</v>
      </c>
      <c r="H295" s="53">
        <v>0</v>
      </c>
      <c r="I295" s="51">
        <f t="shared" si="95"/>
        <v>2450000</v>
      </c>
    </row>
    <row r="296" spans="1:9">
      <c r="A296" s="710"/>
      <c r="B296" s="631"/>
      <c r="C296" s="723"/>
      <c r="D296" s="52" t="s">
        <v>57</v>
      </c>
      <c r="E296" s="53">
        <f>E295-E294</f>
        <v>0</v>
      </c>
      <c r="F296" s="50">
        <v>0</v>
      </c>
      <c r="G296" s="50">
        <v>0</v>
      </c>
      <c r="H296" s="50">
        <v>0</v>
      </c>
      <c r="I296" s="51">
        <f t="shared" si="95"/>
        <v>0</v>
      </c>
    </row>
    <row r="297" spans="1:9">
      <c r="A297" s="710"/>
      <c r="B297" s="86"/>
      <c r="C297" s="676" t="s">
        <v>146</v>
      </c>
      <c r="D297" s="52" t="s">
        <v>54</v>
      </c>
      <c r="E297" s="53">
        <v>4590000</v>
      </c>
      <c r="F297" s="53">
        <v>0</v>
      </c>
      <c r="G297" s="53">
        <v>0</v>
      </c>
      <c r="H297" s="53">
        <v>0</v>
      </c>
      <c r="I297" s="51">
        <f t="shared" si="95"/>
        <v>4590000</v>
      </c>
    </row>
    <row r="298" spans="1:9">
      <c r="A298" s="710"/>
      <c r="B298" s="86"/>
      <c r="C298" s="659"/>
      <c r="D298" s="52" t="s">
        <v>52</v>
      </c>
      <c r="E298" s="53">
        <v>4590000</v>
      </c>
      <c r="F298" s="53">
        <v>0</v>
      </c>
      <c r="G298" s="53">
        <v>0</v>
      </c>
      <c r="H298" s="53">
        <v>0</v>
      </c>
      <c r="I298" s="51">
        <f t="shared" si="95"/>
        <v>4590000</v>
      </c>
    </row>
    <row r="299" spans="1:9">
      <c r="A299" s="710"/>
      <c r="B299" s="86"/>
      <c r="C299" s="708"/>
      <c r="D299" s="52" t="s">
        <v>57</v>
      </c>
      <c r="E299" s="53">
        <f>E298-E297</f>
        <v>0</v>
      </c>
      <c r="F299" s="50">
        <v>0</v>
      </c>
      <c r="G299" s="50">
        <v>0</v>
      </c>
      <c r="H299" s="50">
        <v>0</v>
      </c>
      <c r="I299" s="51">
        <f t="shared" si="95"/>
        <v>0</v>
      </c>
    </row>
    <row r="300" spans="1:9" ht="16.5" customHeight="1">
      <c r="A300" s="710"/>
      <c r="B300" s="86"/>
      <c r="C300" s="676" t="s">
        <v>147</v>
      </c>
      <c r="D300" s="52" t="s">
        <v>54</v>
      </c>
      <c r="E300" s="53">
        <v>5050000</v>
      </c>
      <c r="F300" s="53">
        <v>0</v>
      </c>
      <c r="G300" s="53">
        <v>0</v>
      </c>
      <c r="H300" s="53">
        <v>0</v>
      </c>
      <c r="I300" s="51">
        <f t="shared" si="95"/>
        <v>5050000</v>
      </c>
    </row>
    <row r="301" spans="1:9" ht="16.5" customHeight="1">
      <c r="A301" s="710"/>
      <c r="B301" s="86"/>
      <c r="C301" s="659"/>
      <c r="D301" s="52" t="s">
        <v>52</v>
      </c>
      <c r="E301" s="53">
        <v>5050000</v>
      </c>
      <c r="F301" s="53">
        <v>0</v>
      </c>
      <c r="G301" s="53">
        <v>0</v>
      </c>
      <c r="H301" s="53">
        <v>0</v>
      </c>
      <c r="I301" s="51">
        <f t="shared" si="95"/>
        <v>5050000</v>
      </c>
    </row>
    <row r="302" spans="1:9">
      <c r="A302" s="710"/>
      <c r="B302" s="86"/>
      <c r="C302" s="708"/>
      <c r="D302" s="52" t="s">
        <v>57</v>
      </c>
      <c r="E302" s="53">
        <f>E301-E300</f>
        <v>0</v>
      </c>
      <c r="F302" s="53">
        <v>0</v>
      </c>
      <c r="G302" s="53">
        <v>0</v>
      </c>
      <c r="H302" s="53">
        <v>0</v>
      </c>
      <c r="I302" s="51">
        <f t="shared" si="95"/>
        <v>0</v>
      </c>
    </row>
    <row r="303" spans="1:9" ht="16.5" customHeight="1">
      <c r="A303" s="710"/>
      <c r="B303" s="86"/>
      <c r="C303" s="676" t="s">
        <v>148</v>
      </c>
      <c r="D303" s="52" t="s">
        <v>54</v>
      </c>
      <c r="E303" s="53">
        <v>38000</v>
      </c>
      <c r="F303" s="53">
        <v>0</v>
      </c>
      <c r="G303" s="53">
        <v>0</v>
      </c>
      <c r="H303" s="53">
        <v>0</v>
      </c>
      <c r="I303" s="51">
        <f t="shared" si="95"/>
        <v>38000</v>
      </c>
    </row>
    <row r="304" spans="1:9">
      <c r="A304" s="710"/>
      <c r="B304" s="86"/>
      <c r="C304" s="659"/>
      <c r="D304" s="52" t="s">
        <v>52</v>
      </c>
      <c r="E304" s="53">
        <v>38000</v>
      </c>
      <c r="F304" s="53">
        <v>0</v>
      </c>
      <c r="G304" s="53">
        <v>0</v>
      </c>
      <c r="H304" s="53">
        <v>0</v>
      </c>
      <c r="I304" s="51">
        <f t="shared" si="95"/>
        <v>38000</v>
      </c>
    </row>
    <row r="305" spans="1:9">
      <c r="A305" s="710"/>
      <c r="B305" s="86"/>
      <c r="C305" s="708"/>
      <c r="D305" s="52" t="s">
        <v>57</v>
      </c>
      <c r="E305" s="53">
        <f>E304-E303</f>
        <v>0</v>
      </c>
      <c r="F305" s="50">
        <v>0</v>
      </c>
      <c r="G305" s="50">
        <v>0</v>
      </c>
      <c r="H305" s="50">
        <v>0</v>
      </c>
      <c r="I305" s="51">
        <f t="shared" si="95"/>
        <v>0</v>
      </c>
    </row>
    <row r="306" spans="1:9">
      <c r="A306" s="710"/>
      <c r="B306" s="86"/>
      <c r="C306" s="80"/>
      <c r="D306" s="81" t="s">
        <v>54</v>
      </c>
      <c r="E306" s="82">
        <f>E294+E297+E300+E303</f>
        <v>12128000</v>
      </c>
      <c r="F306" s="82">
        <f>F294+F297+F300+F303</f>
        <v>0</v>
      </c>
      <c r="G306" s="82">
        <f>G294+G297+G300+G303</f>
        <v>0</v>
      </c>
      <c r="H306" s="82">
        <v>0</v>
      </c>
      <c r="I306" s="83">
        <f t="shared" ref="I306:I308" si="98">SUM(E306:H306)</f>
        <v>12128000</v>
      </c>
    </row>
    <row r="307" spans="1:9">
      <c r="A307" s="710"/>
      <c r="B307" s="86"/>
      <c r="C307" s="80" t="s">
        <v>39</v>
      </c>
      <c r="D307" s="81" t="s">
        <v>52</v>
      </c>
      <c r="E307" s="82">
        <f t="shared" ref="E307:F307" si="99">E295+E298+E301+E304</f>
        <v>12128000</v>
      </c>
      <c r="F307" s="82">
        <f t="shared" si="99"/>
        <v>0</v>
      </c>
      <c r="G307" s="82">
        <f t="shared" ref="G307" si="100">G295+G298+G301+G304</f>
        <v>0</v>
      </c>
      <c r="H307" s="82">
        <v>0</v>
      </c>
      <c r="I307" s="83">
        <f t="shared" si="98"/>
        <v>12128000</v>
      </c>
    </row>
    <row r="308" spans="1:9">
      <c r="A308" s="710"/>
      <c r="B308" s="87"/>
      <c r="C308" s="85"/>
      <c r="D308" s="81" t="s">
        <v>57</v>
      </c>
      <c r="E308" s="82">
        <f t="shared" ref="E308:F308" si="101">E296+E299+E302+E305</f>
        <v>0</v>
      </c>
      <c r="F308" s="82">
        <f t="shared" si="101"/>
        <v>0</v>
      </c>
      <c r="G308" s="82">
        <f t="shared" ref="G308" si="102">G296+G299+G302+G305</f>
        <v>0</v>
      </c>
      <c r="H308" s="82">
        <v>0</v>
      </c>
      <c r="I308" s="83">
        <f t="shared" si="98"/>
        <v>0</v>
      </c>
    </row>
    <row r="309" spans="1:9" ht="16.5" customHeight="1">
      <c r="A309" s="710"/>
      <c r="B309" s="724" t="s">
        <v>164</v>
      </c>
      <c r="C309" s="676" t="s">
        <v>86</v>
      </c>
      <c r="D309" s="52" t="s">
        <v>87</v>
      </c>
      <c r="E309" s="53">
        <v>300000</v>
      </c>
      <c r="F309" s="53">
        <v>0</v>
      </c>
      <c r="G309" s="53">
        <v>0</v>
      </c>
      <c r="H309" s="53">
        <v>0</v>
      </c>
      <c r="I309" s="51">
        <f t="shared" ref="I309:I311" si="103">SUM(E309:H309)</f>
        <v>300000</v>
      </c>
    </row>
    <row r="310" spans="1:9">
      <c r="A310" s="710"/>
      <c r="B310" s="631"/>
      <c r="C310" s="659"/>
      <c r="D310" s="52" t="s">
        <v>88</v>
      </c>
      <c r="E310" s="53">
        <v>0</v>
      </c>
      <c r="F310" s="53">
        <v>0</v>
      </c>
      <c r="G310" s="53">
        <v>0</v>
      </c>
      <c r="H310" s="53">
        <v>0</v>
      </c>
      <c r="I310" s="51">
        <f t="shared" si="103"/>
        <v>0</v>
      </c>
    </row>
    <row r="311" spans="1:9">
      <c r="A311" s="710"/>
      <c r="B311" s="631"/>
      <c r="C311" s="708"/>
      <c r="D311" s="52" t="s">
        <v>89</v>
      </c>
      <c r="E311" s="53">
        <f>E310-E309</f>
        <v>-300000</v>
      </c>
      <c r="F311" s="53">
        <v>0</v>
      </c>
      <c r="G311" s="53">
        <v>0</v>
      </c>
      <c r="H311" s="53">
        <v>0</v>
      </c>
      <c r="I311" s="51">
        <f t="shared" si="103"/>
        <v>-300000</v>
      </c>
    </row>
    <row r="312" spans="1:9">
      <c r="A312" s="710"/>
      <c r="B312" s="88"/>
      <c r="C312" s="80"/>
      <c r="D312" s="81" t="s">
        <v>54</v>
      </c>
      <c r="E312" s="82">
        <f>E309</f>
        <v>300000</v>
      </c>
      <c r="F312" s="82">
        <v>0</v>
      </c>
      <c r="G312" s="82">
        <v>0</v>
      </c>
      <c r="H312" s="82">
        <v>0</v>
      </c>
      <c r="I312" s="83">
        <f t="shared" ref="I312:I314" si="104">SUM(E312:H312)</f>
        <v>300000</v>
      </c>
    </row>
    <row r="313" spans="1:9">
      <c r="A313" s="710"/>
      <c r="B313" s="88"/>
      <c r="C313" s="80" t="s">
        <v>39</v>
      </c>
      <c r="D313" s="81" t="s">
        <v>52</v>
      </c>
      <c r="E313" s="82">
        <f t="shared" ref="E313:E314" si="105">E310</f>
        <v>0</v>
      </c>
      <c r="F313" s="82">
        <v>0</v>
      </c>
      <c r="G313" s="82">
        <v>0</v>
      </c>
      <c r="H313" s="82">
        <v>0</v>
      </c>
      <c r="I313" s="83">
        <f t="shared" si="104"/>
        <v>0</v>
      </c>
    </row>
    <row r="314" spans="1:9">
      <c r="A314" s="710"/>
      <c r="B314" s="89"/>
      <c r="C314" s="85"/>
      <c r="D314" s="81" t="s">
        <v>57</v>
      </c>
      <c r="E314" s="82">
        <f t="shared" si="105"/>
        <v>-300000</v>
      </c>
      <c r="F314" s="82">
        <v>0</v>
      </c>
      <c r="G314" s="82">
        <v>0</v>
      </c>
      <c r="H314" s="82">
        <v>0</v>
      </c>
      <c r="I314" s="83">
        <f t="shared" si="104"/>
        <v>-300000</v>
      </c>
    </row>
    <row r="315" spans="1:9">
      <c r="A315" s="710"/>
      <c r="B315" s="724" t="s">
        <v>90</v>
      </c>
      <c r="C315" s="727" t="s">
        <v>91</v>
      </c>
      <c r="D315" s="52" t="s">
        <v>54</v>
      </c>
      <c r="E315" s="53">
        <v>1200000</v>
      </c>
      <c r="F315" s="90">
        <v>0</v>
      </c>
      <c r="G315" s="90">
        <v>0</v>
      </c>
      <c r="H315" s="90">
        <v>0</v>
      </c>
      <c r="I315" s="91">
        <f>E315+F315+H315</f>
        <v>1200000</v>
      </c>
    </row>
    <row r="316" spans="1:9">
      <c r="A316" s="710"/>
      <c r="B316" s="631"/>
      <c r="C316" s="649"/>
      <c r="D316" s="52" t="s">
        <v>52</v>
      </c>
      <c r="E316" s="53">
        <v>1200000</v>
      </c>
      <c r="F316" s="90">
        <v>0</v>
      </c>
      <c r="G316" s="90">
        <v>0</v>
      </c>
      <c r="H316" s="90">
        <v>0</v>
      </c>
      <c r="I316" s="91">
        <f t="shared" ref="I316:I323" si="106">E316+F316+H316</f>
        <v>1200000</v>
      </c>
    </row>
    <row r="317" spans="1:9">
      <c r="A317" s="710"/>
      <c r="B317" s="631"/>
      <c r="C317" s="728"/>
      <c r="D317" s="52" t="s">
        <v>57</v>
      </c>
      <c r="E317" s="53">
        <f>E316-E315</f>
        <v>0</v>
      </c>
      <c r="F317" s="90">
        <v>0</v>
      </c>
      <c r="G317" s="90">
        <v>0</v>
      </c>
      <c r="H317" s="90">
        <v>0</v>
      </c>
      <c r="I317" s="91">
        <f t="shared" si="106"/>
        <v>0</v>
      </c>
    </row>
    <row r="318" spans="1:9">
      <c r="A318" s="710"/>
      <c r="B318" s="88"/>
      <c r="C318" s="727" t="s">
        <v>92</v>
      </c>
      <c r="D318" s="52" t="s">
        <v>54</v>
      </c>
      <c r="E318" s="53">
        <v>159734000</v>
      </c>
      <c r="F318" s="92">
        <v>0</v>
      </c>
      <c r="G318" s="92">
        <v>0</v>
      </c>
      <c r="H318" s="92">
        <v>0</v>
      </c>
      <c r="I318" s="91">
        <f>E318+F318+H318</f>
        <v>159734000</v>
      </c>
    </row>
    <row r="319" spans="1:9">
      <c r="A319" s="710"/>
      <c r="B319" s="88"/>
      <c r="C319" s="649"/>
      <c r="D319" s="52" t="s">
        <v>52</v>
      </c>
      <c r="E319" s="53">
        <v>131698770</v>
      </c>
      <c r="F319" s="92"/>
      <c r="G319" s="92"/>
      <c r="H319" s="92">
        <v>0</v>
      </c>
      <c r="I319" s="91">
        <f t="shared" ref="I319:I320" si="107">E319+F319+H319</f>
        <v>131698770</v>
      </c>
    </row>
    <row r="320" spans="1:9">
      <c r="A320" s="710"/>
      <c r="B320" s="88"/>
      <c r="C320" s="728"/>
      <c r="D320" s="52" t="s">
        <v>57</v>
      </c>
      <c r="E320" s="53">
        <f>E319-E318</f>
        <v>-28035230</v>
      </c>
      <c r="F320" s="90">
        <v>0</v>
      </c>
      <c r="G320" s="90">
        <v>0</v>
      </c>
      <c r="H320" s="90">
        <v>0</v>
      </c>
      <c r="I320" s="91">
        <f t="shared" si="107"/>
        <v>-28035230</v>
      </c>
    </row>
    <row r="321" spans="1:9">
      <c r="A321" s="710"/>
      <c r="B321" s="88"/>
      <c r="C321" s="727" t="s">
        <v>93</v>
      </c>
      <c r="D321" s="52" t="s">
        <v>54</v>
      </c>
      <c r="E321" s="53">
        <v>14950000</v>
      </c>
      <c r="F321" s="90">
        <v>0</v>
      </c>
      <c r="G321" s="90">
        <v>0</v>
      </c>
      <c r="H321" s="90">
        <v>0</v>
      </c>
      <c r="I321" s="91">
        <f t="shared" si="106"/>
        <v>14950000</v>
      </c>
    </row>
    <row r="322" spans="1:9">
      <c r="A322" s="710"/>
      <c r="B322" s="88"/>
      <c r="C322" s="649"/>
      <c r="D322" s="52" t="s">
        <v>52</v>
      </c>
      <c r="E322" s="53">
        <v>14950000</v>
      </c>
      <c r="F322" s="90">
        <v>0</v>
      </c>
      <c r="G322" s="90">
        <v>0</v>
      </c>
      <c r="H322" s="90">
        <v>0</v>
      </c>
      <c r="I322" s="91">
        <f t="shared" si="106"/>
        <v>14950000</v>
      </c>
    </row>
    <row r="323" spans="1:9">
      <c r="A323" s="710"/>
      <c r="B323" s="88"/>
      <c r="C323" s="728"/>
      <c r="D323" s="52" t="s">
        <v>57</v>
      </c>
      <c r="E323" s="53">
        <f>E322-E321</f>
        <v>0</v>
      </c>
      <c r="F323" s="92">
        <v>0</v>
      </c>
      <c r="G323" s="92">
        <v>0</v>
      </c>
      <c r="H323" s="92">
        <v>0</v>
      </c>
      <c r="I323" s="91">
        <f t="shared" si="106"/>
        <v>0</v>
      </c>
    </row>
    <row r="324" spans="1:9">
      <c r="A324" s="710"/>
      <c r="B324" s="88"/>
      <c r="C324" s="80"/>
      <c r="D324" s="81" t="s">
        <v>54</v>
      </c>
      <c r="E324" s="82">
        <f>E315+E318+E321</f>
        <v>175884000</v>
      </c>
      <c r="F324" s="82">
        <f t="shared" ref="F324:I324" si="108">F315+F318+F321</f>
        <v>0</v>
      </c>
      <c r="G324" s="82">
        <f t="shared" ref="G324" si="109">G315+G318+G321</f>
        <v>0</v>
      </c>
      <c r="H324" s="82">
        <f t="shared" si="108"/>
        <v>0</v>
      </c>
      <c r="I324" s="93">
        <f t="shared" si="108"/>
        <v>175884000</v>
      </c>
    </row>
    <row r="325" spans="1:9">
      <c r="A325" s="710"/>
      <c r="B325" s="88"/>
      <c r="C325" s="80" t="s">
        <v>39</v>
      </c>
      <c r="D325" s="81" t="s">
        <v>52</v>
      </c>
      <c r="E325" s="82">
        <f t="shared" ref="E325:I325" si="110">E316+E319+E322</f>
        <v>147848770</v>
      </c>
      <c r="F325" s="82">
        <f t="shared" si="110"/>
        <v>0</v>
      </c>
      <c r="G325" s="82">
        <f t="shared" ref="G325" si="111">G316+G319+G322</f>
        <v>0</v>
      </c>
      <c r="H325" s="82">
        <f t="shared" si="110"/>
        <v>0</v>
      </c>
      <c r="I325" s="93">
        <f t="shared" si="110"/>
        <v>147848770</v>
      </c>
    </row>
    <row r="326" spans="1:9">
      <c r="A326" s="710"/>
      <c r="B326" s="89"/>
      <c r="C326" s="85"/>
      <c r="D326" s="81" t="s">
        <v>57</v>
      </c>
      <c r="E326" s="82">
        <f t="shared" ref="E326:I326" si="112">E317+E320+E323</f>
        <v>-28035230</v>
      </c>
      <c r="F326" s="82">
        <f t="shared" si="112"/>
        <v>0</v>
      </c>
      <c r="G326" s="82">
        <f t="shared" ref="G326" si="113">G317+G320+G323</f>
        <v>0</v>
      </c>
      <c r="H326" s="82">
        <f t="shared" si="112"/>
        <v>0</v>
      </c>
      <c r="I326" s="93">
        <f t="shared" si="112"/>
        <v>-28035230</v>
      </c>
    </row>
    <row r="327" spans="1:9" ht="16.5" customHeight="1">
      <c r="A327" s="710"/>
      <c r="B327" s="695" t="s">
        <v>165</v>
      </c>
      <c r="C327" s="651" t="s">
        <v>190</v>
      </c>
      <c r="D327" s="52" t="s">
        <v>54</v>
      </c>
      <c r="E327" s="53">
        <v>13800000</v>
      </c>
      <c r="F327" s="53">
        <v>0</v>
      </c>
      <c r="G327" s="53">
        <v>0</v>
      </c>
      <c r="H327" s="90">
        <v>0</v>
      </c>
      <c r="I327" s="51">
        <f t="shared" ref="I327:I371" si="114">SUM(E327:H327)</f>
        <v>13800000</v>
      </c>
    </row>
    <row r="328" spans="1:9">
      <c r="A328" s="710"/>
      <c r="B328" s="696"/>
      <c r="C328" s="637"/>
      <c r="D328" s="52" t="s">
        <v>52</v>
      </c>
      <c r="E328" s="53">
        <v>13582180</v>
      </c>
      <c r="F328" s="53">
        <v>0</v>
      </c>
      <c r="G328" s="53">
        <v>0</v>
      </c>
      <c r="H328" s="90">
        <v>0</v>
      </c>
      <c r="I328" s="51">
        <f t="shared" si="114"/>
        <v>13582180</v>
      </c>
    </row>
    <row r="329" spans="1:9">
      <c r="A329" s="710"/>
      <c r="B329" s="696"/>
      <c r="C329" s="638"/>
      <c r="D329" s="52" t="s">
        <v>57</v>
      </c>
      <c r="E329" s="53">
        <f>E328-E327</f>
        <v>-217820</v>
      </c>
      <c r="F329" s="53">
        <v>0</v>
      </c>
      <c r="G329" s="53">
        <v>0</v>
      </c>
      <c r="H329" s="90">
        <v>0</v>
      </c>
      <c r="I329" s="51">
        <f t="shared" si="114"/>
        <v>-217820</v>
      </c>
    </row>
    <row r="330" spans="1:9" ht="16.5" customHeight="1">
      <c r="A330" s="710"/>
      <c r="B330" s="86"/>
      <c r="C330" s="636" t="s">
        <v>119</v>
      </c>
      <c r="D330" s="52" t="s">
        <v>54</v>
      </c>
      <c r="E330" s="53">
        <v>35000000</v>
      </c>
      <c r="F330" s="53">
        <v>0</v>
      </c>
      <c r="G330" s="53">
        <v>0</v>
      </c>
      <c r="H330" s="90">
        <v>0</v>
      </c>
      <c r="I330" s="51">
        <f t="shared" si="114"/>
        <v>35000000</v>
      </c>
    </row>
    <row r="331" spans="1:9">
      <c r="A331" s="710"/>
      <c r="B331" s="86"/>
      <c r="C331" s="637"/>
      <c r="D331" s="52" t="s">
        <v>52</v>
      </c>
      <c r="E331" s="53">
        <v>35000000</v>
      </c>
      <c r="F331" s="53">
        <v>0</v>
      </c>
      <c r="G331" s="53">
        <v>0</v>
      </c>
      <c r="H331" s="90">
        <v>0</v>
      </c>
      <c r="I331" s="51">
        <f t="shared" si="114"/>
        <v>35000000</v>
      </c>
    </row>
    <row r="332" spans="1:9">
      <c r="A332" s="710"/>
      <c r="B332" s="86"/>
      <c r="C332" s="638"/>
      <c r="D332" s="52" t="s">
        <v>57</v>
      </c>
      <c r="E332" s="53">
        <f>E331-E330</f>
        <v>0</v>
      </c>
      <c r="F332" s="53">
        <v>0</v>
      </c>
      <c r="G332" s="53">
        <v>0</v>
      </c>
      <c r="H332" s="90">
        <v>0</v>
      </c>
      <c r="I332" s="51">
        <f t="shared" si="114"/>
        <v>0</v>
      </c>
    </row>
    <row r="333" spans="1:9" ht="16.5" customHeight="1">
      <c r="A333" s="710"/>
      <c r="B333" s="86"/>
      <c r="C333" s="636" t="s">
        <v>120</v>
      </c>
      <c r="D333" s="52" t="s">
        <v>54</v>
      </c>
      <c r="E333" s="53">
        <v>23370000</v>
      </c>
      <c r="F333" s="53">
        <v>0</v>
      </c>
      <c r="G333" s="53">
        <v>0</v>
      </c>
      <c r="H333" s="90">
        <v>0</v>
      </c>
      <c r="I333" s="51">
        <f t="shared" si="114"/>
        <v>23370000</v>
      </c>
    </row>
    <row r="334" spans="1:9">
      <c r="A334" s="710"/>
      <c r="B334" s="86"/>
      <c r="C334" s="637"/>
      <c r="D334" s="52" t="s">
        <v>52</v>
      </c>
      <c r="E334" s="53">
        <v>22770000</v>
      </c>
      <c r="F334" s="53">
        <v>0</v>
      </c>
      <c r="G334" s="53">
        <v>0</v>
      </c>
      <c r="H334" s="90">
        <v>0</v>
      </c>
      <c r="I334" s="51">
        <f t="shared" si="114"/>
        <v>22770000</v>
      </c>
    </row>
    <row r="335" spans="1:9">
      <c r="A335" s="710"/>
      <c r="B335" s="86"/>
      <c r="C335" s="652"/>
      <c r="D335" s="52" t="s">
        <v>57</v>
      </c>
      <c r="E335" s="53">
        <f>E334-E333</f>
        <v>-600000</v>
      </c>
      <c r="F335" s="53">
        <v>0</v>
      </c>
      <c r="G335" s="53">
        <v>0</v>
      </c>
      <c r="H335" s="90">
        <v>0</v>
      </c>
      <c r="I335" s="51">
        <f t="shared" si="114"/>
        <v>-600000</v>
      </c>
    </row>
    <row r="336" spans="1:9" ht="16.5" customHeight="1">
      <c r="A336" s="710"/>
      <c r="B336" s="86"/>
      <c r="C336" s="651" t="s">
        <v>125</v>
      </c>
      <c r="D336" s="52" t="s">
        <v>54</v>
      </c>
      <c r="E336" s="53">
        <v>7000000</v>
      </c>
      <c r="F336" s="53">
        <v>0</v>
      </c>
      <c r="G336" s="53">
        <v>0</v>
      </c>
      <c r="H336" s="90">
        <v>0</v>
      </c>
      <c r="I336" s="51">
        <f t="shared" si="114"/>
        <v>7000000</v>
      </c>
    </row>
    <row r="337" spans="1:9">
      <c r="A337" s="710"/>
      <c r="B337" s="86"/>
      <c r="C337" s="637"/>
      <c r="D337" s="52" t="s">
        <v>52</v>
      </c>
      <c r="E337" s="53">
        <v>7000000</v>
      </c>
      <c r="F337" s="53">
        <v>0</v>
      </c>
      <c r="G337" s="53">
        <v>0</v>
      </c>
      <c r="H337" s="90">
        <v>0</v>
      </c>
      <c r="I337" s="51">
        <f t="shared" si="114"/>
        <v>7000000</v>
      </c>
    </row>
    <row r="338" spans="1:9">
      <c r="A338" s="710"/>
      <c r="B338" s="86"/>
      <c r="C338" s="652"/>
      <c r="D338" s="52" t="s">
        <v>57</v>
      </c>
      <c r="E338" s="53">
        <f>E336-E337</f>
        <v>0</v>
      </c>
      <c r="F338" s="53">
        <v>0</v>
      </c>
      <c r="G338" s="53">
        <v>0</v>
      </c>
      <c r="H338" s="90">
        <v>0</v>
      </c>
      <c r="I338" s="51">
        <f t="shared" si="114"/>
        <v>0</v>
      </c>
    </row>
    <row r="339" spans="1:9" ht="16.5" customHeight="1">
      <c r="A339" s="710"/>
      <c r="B339" s="86"/>
      <c r="C339" s="651" t="s">
        <v>126</v>
      </c>
      <c r="D339" s="52" t="s">
        <v>54</v>
      </c>
      <c r="E339" s="53">
        <v>2000000</v>
      </c>
      <c r="F339" s="53">
        <v>0</v>
      </c>
      <c r="G339" s="53">
        <v>0</v>
      </c>
      <c r="H339" s="90">
        <v>0</v>
      </c>
      <c r="I339" s="51">
        <f t="shared" si="114"/>
        <v>2000000</v>
      </c>
    </row>
    <row r="340" spans="1:9">
      <c r="A340" s="710"/>
      <c r="B340" s="86"/>
      <c r="C340" s="637"/>
      <c r="D340" s="52" t="s">
        <v>52</v>
      </c>
      <c r="E340" s="53">
        <v>2000000</v>
      </c>
      <c r="F340" s="53">
        <v>0</v>
      </c>
      <c r="G340" s="53">
        <v>0</v>
      </c>
      <c r="H340" s="90">
        <v>0</v>
      </c>
      <c r="I340" s="51">
        <f t="shared" si="114"/>
        <v>2000000</v>
      </c>
    </row>
    <row r="341" spans="1:9">
      <c r="A341" s="710"/>
      <c r="B341" s="86"/>
      <c r="C341" s="638"/>
      <c r="D341" s="52" t="s">
        <v>57</v>
      </c>
      <c r="E341" s="53">
        <f>E340-E339</f>
        <v>0</v>
      </c>
      <c r="F341" s="53">
        <v>0</v>
      </c>
      <c r="G341" s="53">
        <v>0</v>
      </c>
      <c r="H341" s="90">
        <v>0</v>
      </c>
      <c r="I341" s="51">
        <f t="shared" si="114"/>
        <v>0</v>
      </c>
    </row>
    <row r="342" spans="1:9" ht="16.5" customHeight="1">
      <c r="A342" s="710"/>
      <c r="B342" s="86"/>
      <c r="C342" s="651" t="s">
        <v>166</v>
      </c>
      <c r="D342" s="52" t="s">
        <v>54</v>
      </c>
      <c r="E342" s="53">
        <v>5000000</v>
      </c>
      <c r="F342" s="53">
        <v>0</v>
      </c>
      <c r="G342" s="53">
        <v>0</v>
      </c>
      <c r="H342" s="90">
        <v>0</v>
      </c>
      <c r="I342" s="51">
        <f t="shared" ref="I342:I344" si="115">SUM(E342:H342)</f>
        <v>5000000</v>
      </c>
    </row>
    <row r="343" spans="1:9">
      <c r="A343" s="710"/>
      <c r="B343" s="86"/>
      <c r="C343" s="637"/>
      <c r="D343" s="52" t="s">
        <v>52</v>
      </c>
      <c r="E343" s="53">
        <v>5000000</v>
      </c>
      <c r="F343" s="53">
        <v>0</v>
      </c>
      <c r="G343" s="53">
        <v>0</v>
      </c>
      <c r="H343" s="90">
        <v>0</v>
      </c>
      <c r="I343" s="51">
        <f t="shared" si="115"/>
        <v>5000000</v>
      </c>
    </row>
    <row r="344" spans="1:9">
      <c r="A344" s="710"/>
      <c r="B344" s="86"/>
      <c r="C344" s="638"/>
      <c r="D344" s="52" t="s">
        <v>57</v>
      </c>
      <c r="E344" s="53">
        <f>E343-E342</f>
        <v>0</v>
      </c>
      <c r="F344" s="53">
        <v>0</v>
      </c>
      <c r="G344" s="53">
        <v>0</v>
      </c>
      <c r="H344" s="90">
        <v>0</v>
      </c>
      <c r="I344" s="51">
        <f t="shared" si="115"/>
        <v>0</v>
      </c>
    </row>
    <row r="345" spans="1:9">
      <c r="A345" s="710"/>
      <c r="B345" s="86"/>
      <c r="C345" s="636" t="s">
        <v>129</v>
      </c>
      <c r="D345" s="52" t="s">
        <v>54</v>
      </c>
      <c r="E345" s="53">
        <v>18656000</v>
      </c>
      <c r="F345" s="53">
        <v>0</v>
      </c>
      <c r="G345" s="53">
        <v>0</v>
      </c>
      <c r="H345" s="90">
        <v>0</v>
      </c>
      <c r="I345" s="51">
        <f t="shared" si="114"/>
        <v>18656000</v>
      </c>
    </row>
    <row r="346" spans="1:9">
      <c r="A346" s="710"/>
      <c r="B346" s="86"/>
      <c r="C346" s="637"/>
      <c r="D346" s="52" t="s">
        <v>52</v>
      </c>
      <c r="E346" s="53">
        <v>15903210</v>
      </c>
      <c r="F346" s="53">
        <v>0</v>
      </c>
      <c r="G346" s="53">
        <v>0</v>
      </c>
      <c r="H346" s="90">
        <v>0</v>
      </c>
      <c r="I346" s="51">
        <f t="shared" si="114"/>
        <v>15903210</v>
      </c>
    </row>
    <row r="347" spans="1:9">
      <c r="A347" s="710"/>
      <c r="B347" s="86"/>
      <c r="C347" s="638"/>
      <c r="D347" s="52" t="s">
        <v>57</v>
      </c>
      <c r="E347" s="53">
        <f>E346-E345</f>
        <v>-2752790</v>
      </c>
      <c r="F347" s="53">
        <v>0</v>
      </c>
      <c r="G347" s="53">
        <v>0</v>
      </c>
      <c r="H347" s="90">
        <v>0</v>
      </c>
      <c r="I347" s="51">
        <f t="shared" si="114"/>
        <v>-2752790</v>
      </c>
    </row>
    <row r="348" spans="1:9">
      <c r="A348" s="710"/>
      <c r="B348" s="86"/>
      <c r="C348" s="636" t="s">
        <v>128</v>
      </c>
      <c r="D348" s="52" t="s">
        <v>54</v>
      </c>
      <c r="E348" s="53">
        <v>4500000</v>
      </c>
      <c r="F348" s="53">
        <v>0</v>
      </c>
      <c r="G348" s="53">
        <v>0</v>
      </c>
      <c r="H348" s="90">
        <v>0</v>
      </c>
      <c r="I348" s="51">
        <f t="shared" ref="I348:I350" si="116">SUM(E348:H348)</f>
        <v>4500000</v>
      </c>
    </row>
    <row r="349" spans="1:9">
      <c r="A349" s="710"/>
      <c r="B349" s="86"/>
      <c r="C349" s="637"/>
      <c r="D349" s="52" t="s">
        <v>52</v>
      </c>
      <c r="E349" s="53">
        <v>4500000</v>
      </c>
      <c r="F349" s="53">
        <v>0</v>
      </c>
      <c r="G349" s="53">
        <v>0</v>
      </c>
      <c r="H349" s="90">
        <v>0</v>
      </c>
      <c r="I349" s="51">
        <f t="shared" si="116"/>
        <v>4500000</v>
      </c>
    </row>
    <row r="350" spans="1:9">
      <c r="A350" s="710"/>
      <c r="B350" s="86"/>
      <c r="C350" s="638"/>
      <c r="D350" s="52" t="s">
        <v>57</v>
      </c>
      <c r="E350" s="53">
        <f>E349-E348</f>
        <v>0</v>
      </c>
      <c r="F350" s="53">
        <v>0</v>
      </c>
      <c r="G350" s="53">
        <v>0</v>
      </c>
      <c r="H350" s="90">
        <v>0</v>
      </c>
      <c r="I350" s="51">
        <f t="shared" si="116"/>
        <v>0</v>
      </c>
    </row>
    <row r="351" spans="1:9">
      <c r="A351" s="710"/>
      <c r="B351" s="86"/>
      <c r="C351" s="636" t="s">
        <v>127</v>
      </c>
      <c r="D351" s="52" t="s">
        <v>54</v>
      </c>
      <c r="E351" s="53">
        <v>1500000</v>
      </c>
      <c r="F351" s="53">
        <v>0</v>
      </c>
      <c r="G351" s="53">
        <v>0</v>
      </c>
      <c r="H351" s="90">
        <v>0</v>
      </c>
      <c r="I351" s="51">
        <f t="shared" si="114"/>
        <v>1500000</v>
      </c>
    </row>
    <row r="352" spans="1:9">
      <c r="A352" s="710"/>
      <c r="B352" s="86"/>
      <c r="C352" s="637"/>
      <c r="D352" s="52" t="s">
        <v>52</v>
      </c>
      <c r="E352" s="53">
        <v>1500000</v>
      </c>
      <c r="F352" s="53">
        <v>0</v>
      </c>
      <c r="G352" s="53">
        <v>0</v>
      </c>
      <c r="H352" s="90">
        <v>0</v>
      </c>
      <c r="I352" s="51">
        <f t="shared" si="114"/>
        <v>1500000</v>
      </c>
    </row>
    <row r="353" spans="1:11">
      <c r="A353" s="710"/>
      <c r="B353" s="86"/>
      <c r="C353" s="638"/>
      <c r="D353" s="52" t="s">
        <v>57</v>
      </c>
      <c r="E353" s="53">
        <f>E352-E351</f>
        <v>0</v>
      </c>
      <c r="F353" s="53">
        <v>0</v>
      </c>
      <c r="G353" s="53">
        <v>0</v>
      </c>
      <c r="H353" s="90">
        <v>0</v>
      </c>
      <c r="I353" s="51">
        <f t="shared" si="114"/>
        <v>0</v>
      </c>
    </row>
    <row r="354" spans="1:11">
      <c r="A354" s="710"/>
      <c r="B354" s="86"/>
      <c r="C354" s="636" t="s">
        <v>168</v>
      </c>
      <c r="D354" s="52" t="s">
        <v>54</v>
      </c>
      <c r="E354" s="53">
        <v>300000</v>
      </c>
      <c r="F354" s="53">
        <v>0</v>
      </c>
      <c r="G354" s="53">
        <v>0</v>
      </c>
      <c r="H354" s="90">
        <v>0</v>
      </c>
      <c r="I354" s="51">
        <f t="shared" ref="I354:I356" si="117">SUM(E354:H354)</f>
        <v>300000</v>
      </c>
    </row>
    <row r="355" spans="1:11">
      <c r="A355" s="710"/>
      <c r="B355" s="86"/>
      <c r="C355" s="637"/>
      <c r="D355" s="52" t="s">
        <v>52</v>
      </c>
      <c r="E355" s="53">
        <v>300000</v>
      </c>
      <c r="F355" s="53">
        <v>0</v>
      </c>
      <c r="G355" s="53">
        <v>0</v>
      </c>
      <c r="H355" s="90">
        <v>0</v>
      </c>
      <c r="I355" s="51">
        <f t="shared" si="117"/>
        <v>300000</v>
      </c>
    </row>
    <row r="356" spans="1:11">
      <c r="A356" s="710"/>
      <c r="B356" s="86"/>
      <c r="C356" s="638"/>
      <c r="D356" s="52" t="s">
        <v>57</v>
      </c>
      <c r="E356" s="53">
        <f>E355-E354</f>
        <v>0</v>
      </c>
      <c r="F356" s="53">
        <v>0</v>
      </c>
      <c r="G356" s="53">
        <v>0</v>
      </c>
      <c r="H356" s="90">
        <v>0</v>
      </c>
      <c r="I356" s="51">
        <f t="shared" si="117"/>
        <v>0</v>
      </c>
    </row>
    <row r="357" spans="1:11">
      <c r="A357" s="710"/>
      <c r="B357" s="86"/>
      <c r="C357" s="80"/>
      <c r="D357" s="81" t="s">
        <v>54</v>
      </c>
      <c r="E357" s="82">
        <f>E327+E330+E333+E336+E339+E345+E348+E351+E342+E354</f>
        <v>111126000</v>
      </c>
      <c r="F357" s="82">
        <f t="shared" ref="F357:I357" si="118">F327+F330+F333+F336+F339+F345+F348+F351+F342+F354</f>
        <v>0</v>
      </c>
      <c r="G357" s="82">
        <f t="shared" si="118"/>
        <v>0</v>
      </c>
      <c r="H357" s="82">
        <f t="shared" si="118"/>
        <v>0</v>
      </c>
      <c r="I357" s="82">
        <f t="shared" si="118"/>
        <v>111126000</v>
      </c>
    </row>
    <row r="358" spans="1:11">
      <c r="A358" s="710"/>
      <c r="B358" s="86"/>
      <c r="C358" s="80" t="s">
        <v>39</v>
      </c>
      <c r="D358" s="81" t="s">
        <v>52</v>
      </c>
      <c r="E358" s="82">
        <f t="shared" ref="E358:I358" si="119">E328+E331+E334+E337+E340+E346+E349+E352+E343+E355</f>
        <v>107555390</v>
      </c>
      <c r="F358" s="82">
        <f t="shared" si="119"/>
        <v>0</v>
      </c>
      <c r="G358" s="82">
        <f t="shared" si="119"/>
        <v>0</v>
      </c>
      <c r="H358" s="82">
        <f t="shared" si="119"/>
        <v>0</v>
      </c>
      <c r="I358" s="82">
        <f t="shared" si="119"/>
        <v>107555390</v>
      </c>
    </row>
    <row r="359" spans="1:11">
      <c r="A359" s="710"/>
      <c r="B359" s="94"/>
      <c r="C359" s="85"/>
      <c r="D359" s="81" t="s">
        <v>57</v>
      </c>
      <c r="E359" s="82">
        <f t="shared" ref="E359:I359" si="120">E329+E332+E335+E338+E341+E347+E350+E353+E344+E356</f>
        <v>-3570610</v>
      </c>
      <c r="F359" s="82">
        <f t="shared" si="120"/>
        <v>0</v>
      </c>
      <c r="G359" s="82">
        <f t="shared" si="120"/>
        <v>0</v>
      </c>
      <c r="H359" s="82">
        <f t="shared" si="120"/>
        <v>0</v>
      </c>
      <c r="I359" s="82">
        <f t="shared" si="120"/>
        <v>-3570610</v>
      </c>
    </row>
    <row r="360" spans="1:11">
      <c r="A360" s="710"/>
      <c r="B360" s="639" t="s">
        <v>9</v>
      </c>
      <c r="C360" s="640"/>
      <c r="D360" s="58" t="s">
        <v>54</v>
      </c>
      <c r="E360" s="59">
        <f t="shared" ref="E360:I362" si="121">E273+E285+E291+E306+E312+E324+E357</f>
        <v>320888000</v>
      </c>
      <c r="F360" s="59">
        <f t="shared" si="121"/>
        <v>0</v>
      </c>
      <c r="G360" s="59">
        <f t="shared" si="121"/>
        <v>0</v>
      </c>
      <c r="H360" s="59">
        <f t="shared" si="121"/>
        <v>0</v>
      </c>
      <c r="I360" s="59">
        <f t="shared" si="121"/>
        <v>320888000</v>
      </c>
    </row>
    <row r="361" spans="1:11">
      <c r="A361" s="710"/>
      <c r="B361" s="641"/>
      <c r="C361" s="642"/>
      <c r="D361" s="58" t="s">
        <v>52</v>
      </c>
      <c r="E361" s="59">
        <f t="shared" si="121"/>
        <v>288982160</v>
      </c>
      <c r="F361" s="59">
        <f t="shared" si="121"/>
        <v>0</v>
      </c>
      <c r="G361" s="59">
        <f t="shared" si="121"/>
        <v>0</v>
      </c>
      <c r="H361" s="59">
        <f t="shared" si="121"/>
        <v>0</v>
      </c>
      <c r="I361" s="60">
        <f t="shared" si="121"/>
        <v>288982160</v>
      </c>
    </row>
    <row r="362" spans="1:11">
      <c r="A362" s="710"/>
      <c r="B362" s="643"/>
      <c r="C362" s="644"/>
      <c r="D362" s="58" t="s">
        <v>57</v>
      </c>
      <c r="E362" s="59">
        <f t="shared" si="121"/>
        <v>-31905840</v>
      </c>
      <c r="F362" s="59">
        <f t="shared" si="121"/>
        <v>0</v>
      </c>
      <c r="G362" s="59">
        <f t="shared" si="121"/>
        <v>0</v>
      </c>
      <c r="H362" s="59">
        <f t="shared" si="121"/>
        <v>0</v>
      </c>
      <c r="I362" s="60">
        <f t="shared" si="121"/>
        <v>-31905840</v>
      </c>
    </row>
    <row r="363" spans="1:11">
      <c r="A363" s="710"/>
      <c r="B363" s="630" t="s">
        <v>94</v>
      </c>
      <c r="C363" s="712" t="s">
        <v>114</v>
      </c>
      <c r="D363" s="52" t="s">
        <v>54</v>
      </c>
      <c r="E363" s="53">
        <v>0</v>
      </c>
      <c r="F363" s="90">
        <v>0</v>
      </c>
      <c r="G363" s="90">
        <v>0</v>
      </c>
      <c r="H363" s="90">
        <v>200000</v>
      </c>
      <c r="I363" s="51">
        <f t="shared" ref="I363:I364" si="122">SUM(E363:H363)</f>
        <v>200000</v>
      </c>
    </row>
    <row r="364" spans="1:11">
      <c r="A364" s="710"/>
      <c r="B364" s="631"/>
      <c r="C364" s="633"/>
      <c r="D364" s="52" t="s">
        <v>52</v>
      </c>
      <c r="E364" s="53">
        <v>0</v>
      </c>
      <c r="F364" s="90">
        <v>0</v>
      </c>
      <c r="G364" s="90">
        <v>0</v>
      </c>
      <c r="H364" s="90">
        <v>200000</v>
      </c>
      <c r="I364" s="51">
        <f t="shared" si="122"/>
        <v>200000</v>
      </c>
    </row>
    <row r="365" spans="1:11">
      <c r="A365" s="710"/>
      <c r="B365" s="631"/>
      <c r="C365" s="754"/>
      <c r="D365" s="52" t="s">
        <v>57</v>
      </c>
      <c r="E365" s="53">
        <v>0</v>
      </c>
      <c r="F365" s="90">
        <v>0</v>
      </c>
      <c r="G365" s="90">
        <v>0</v>
      </c>
      <c r="H365" s="90">
        <f>H363-H364</f>
        <v>0</v>
      </c>
      <c r="I365" s="51">
        <f>I364-I363</f>
        <v>0</v>
      </c>
      <c r="K365" s="39"/>
    </row>
    <row r="366" spans="1:11">
      <c r="A366" s="710"/>
      <c r="B366" s="88"/>
      <c r="C366" s="651" t="s">
        <v>115</v>
      </c>
      <c r="D366" s="52" t="s">
        <v>54</v>
      </c>
      <c r="E366" s="53">
        <v>0</v>
      </c>
      <c r="F366" s="90">
        <v>0</v>
      </c>
      <c r="G366" s="90">
        <v>0</v>
      </c>
      <c r="H366" s="90">
        <v>800000</v>
      </c>
      <c r="I366" s="51">
        <f t="shared" si="114"/>
        <v>800000</v>
      </c>
    </row>
    <row r="367" spans="1:11">
      <c r="A367" s="710"/>
      <c r="B367" s="88"/>
      <c r="C367" s="637"/>
      <c r="D367" s="52" t="s">
        <v>52</v>
      </c>
      <c r="E367" s="53">
        <v>0</v>
      </c>
      <c r="F367" s="90">
        <v>0</v>
      </c>
      <c r="G367" s="90">
        <v>0</v>
      </c>
      <c r="H367" s="90">
        <v>800000</v>
      </c>
      <c r="I367" s="51">
        <f t="shared" si="114"/>
        <v>800000</v>
      </c>
    </row>
    <row r="368" spans="1:11">
      <c r="A368" s="710"/>
      <c r="B368" s="88"/>
      <c r="C368" s="638"/>
      <c r="D368" s="52" t="s">
        <v>57</v>
      </c>
      <c r="E368" s="53">
        <v>0</v>
      </c>
      <c r="F368" s="90">
        <v>0</v>
      </c>
      <c r="G368" s="90">
        <v>0</v>
      </c>
      <c r="H368" s="90">
        <f>H367-H366</f>
        <v>0</v>
      </c>
      <c r="I368" s="51">
        <f t="shared" si="114"/>
        <v>0</v>
      </c>
    </row>
    <row r="369" spans="1:9">
      <c r="A369" s="710"/>
      <c r="B369" s="88"/>
      <c r="C369" s="636" t="s">
        <v>116</v>
      </c>
      <c r="D369" s="52" t="s">
        <v>54</v>
      </c>
      <c r="E369" s="53">
        <v>0</v>
      </c>
      <c r="F369" s="90">
        <v>0</v>
      </c>
      <c r="G369" s="90">
        <v>0</v>
      </c>
      <c r="H369" s="90">
        <v>420000</v>
      </c>
      <c r="I369" s="51">
        <f t="shared" si="114"/>
        <v>420000</v>
      </c>
    </row>
    <row r="370" spans="1:9">
      <c r="A370" s="710"/>
      <c r="B370" s="88"/>
      <c r="C370" s="637"/>
      <c r="D370" s="52" t="s">
        <v>52</v>
      </c>
      <c r="E370" s="53">
        <v>0</v>
      </c>
      <c r="F370" s="90">
        <v>0</v>
      </c>
      <c r="G370" s="90">
        <v>0</v>
      </c>
      <c r="H370" s="90">
        <v>420000</v>
      </c>
      <c r="I370" s="51">
        <f t="shared" si="114"/>
        <v>420000</v>
      </c>
    </row>
    <row r="371" spans="1:9">
      <c r="A371" s="710"/>
      <c r="B371" s="88"/>
      <c r="C371" s="638"/>
      <c r="D371" s="52" t="s">
        <v>57</v>
      </c>
      <c r="E371" s="53">
        <v>0</v>
      </c>
      <c r="F371" s="90">
        <v>0</v>
      </c>
      <c r="G371" s="90">
        <v>0</v>
      </c>
      <c r="H371" s="90">
        <f>H370-H369</f>
        <v>0</v>
      </c>
      <c r="I371" s="51">
        <f t="shared" si="114"/>
        <v>0</v>
      </c>
    </row>
    <row r="372" spans="1:9">
      <c r="A372" s="710"/>
      <c r="B372" s="88"/>
      <c r="C372" s="636" t="s">
        <v>117</v>
      </c>
      <c r="D372" s="52" t="s">
        <v>54</v>
      </c>
      <c r="E372" s="53">
        <v>0</v>
      </c>
      <c r="F372" s="90">
        <v>0</v>
      </c>
      <c r="G372" s="90">
        <v>0</v>
      </c>
      <c r="H372" s="90">
        <v>0</v>
      </c>
      <c r="I372" s="51">
        <f t="shared" ref="I372:I374" si="123">SUM(E372:H372)</f>
        <v>0</v>
      </c>
    </row>
    <row r="373" spans="1:9">
      <c r="A373" s="710"/>
      <c r="B373" s="88"/>
      <c r="C373" s="637"/>
      <c r="D373" s="52" t="s">
        <v>52</v>
      </c>
      <c r="E373" s="53">
        <v>0</v>
      </c>
      <c r="F373" s="90">
        <v>0</v>
      </c>
      <c r="G373" s="90">
        <v>0</v>
      </c>
      <c r="H373" s="90">
        <v>0</v>
      </c>
      <c r="I373" s="51">
        <f t="shared" si="123"/>
        <v>0</v>
      </c>
    </row>
    <row r="374" spans="1:9">
      <c r="A374" s="710"/>
      <c r="B374" s="88"/>
      <c r="C374" s="638"/>
      <c r="D374" s="52" t="s">
        <v>57</v>
      </c>
      <c r="E374" s="53">
        <v>0</v>
      </c>
      <c r="F374" s="90">
        <v>0</v>
      </c>
      <c r="G374" s="90">
        <v>0</v>
      </c>
      <c r="H374" s="90">
        <f>H373-H372</f>
        <v>0</v>
      </c>
      <c r="I374" s="51">
        <f t="shared" si="123"/>
        <v>0</v>
      </c>
    </row>
    <row r="375" spans="1:9">
      <c r="A375" s="710"/>
      <c r="B375" s="639" t="s">
        <v>9</v>
      </c>
      <c r="C375" s="640"/>
      <c r="D375" s="58" t="s">
        <v>54</v>
      </c>
      <c r="E375" s="59">
        <v>0</v>
      </c>
      <c r="F375" s="59">
        <v>0</v>
      </c>
      <c r="G375" s="59">
        <v>0</v>
      </c>
      <c r="H375" s="59">
        <f t="shared" ref="H375:I377" si="124">H363+H366+H369+H372</f>
        <v>1420000</v>
      </c>
      <c r="I375" s="60">
        <f t="shared" si="124"/>
        <v>1420000</v>
      </c>
    </row>
    <row r="376" spans="1:9">
      <c r="A376" s="710"/>
      <c r="B376" s="641"/>
      <c r="C376" s="642"/>
      <c r="D376" s="58" t="s">
        <v>52</v>
      </c>
      <c r="E376" s="59">
        <v>0</v>
      </c>
      <c r="F376" s="59">
        <v>0</v>
      </c>
      <c r="G376" s="59">
        <v>0</v>
      </c>
      <c r="H376" s="59">
        <f t="shared" si="124"/>
        <v>1420000</v>
      </c>
      <c r="I376" s="60">
        <f t="shared" si="124"/>
        <v>1420000</v>
      </c>
    </row>
    <row r="377" spans="1:9">
      <c r="A377" s="710"/>
      <c r="B377" s="643"/>
      <c r="C377" s="644"/>
      <c r="D377" s="58" t="s">
        <v>57</v>
      </c>
      <c r="E377" s="59">
        <v>0</v>
      </c>
      <c r="F377" s="59">
        <v>0</v>
      </c>
      <c r="G377" s="59">
        <v>0</v>
      </c>
      <c r="H377" s="59">
        <f t="shared" si="124"/>
        <v>0</v>
      </c>
      <c r="I377" s="60">
        <f t="shared" si="124"/>
        <v>0</v>
      </c>
    </row>
    <row r="378" spans="1:9">
      <c r="A378" s="710"/>
      <c r="B378" s="634" t="s">
        <v>150</v>
      </c>
      <c r="C378" s="632" t="s">
        <v>151</v>
      </c>
      <c r="D378" s="52" t="s">
        <v>54</v>
      </c>
      <c r="E378" s="53">
        <f>E373-E374</f>
        <v>0</v>
      </c>
      <c r="F378" s="53">
        <v>0</v>
      </c>
      <c r="G378" s="53">
        <f>G373-G374</f>
        <v>0</v>
      </c>
      <c r="H378" s="53">
        <v>0</v>
      </c>
      <c r="I378" s="51">
        <f t="shared" ref="I378:I380" si="125">SUM(E378:H378)</f>
        <v>0</v>
      </c>
    </row>
    <row r="379" spans="1:9">
      <c r="A379" s="710"/>
      <c r="B379" s="635"/>
      <c r="C379" s="633"/>
      <c r="D379" s="52" t="s">
        <v>52</v>
      </c>
      <c r="E379" s="53">
        <f>E374-E378</f>
        <v>0</v>
      </c>
      <c r="F379" s="53">
        <v>583000</v>
      </c>
      <c r="G379" s="53">
        <f>G374-G378</f>
        <v>0</v>
      </c>
      <c r="H379" s="53">
        <v>0</v>
      </c>
      <c r="I379" s="51">
        <f t="shared" si="125"/>
        <v>583000</v>
      </c>
    </row>
    <row r="380" spans="1:9">
      <c r="A380" s="710"/>
      <c r="B380" s="635"/>
      <c r="C380" s="633"/>
      <c r="D380" s="52" t="s">
        <v>89</v>
      </c>
      <c r="E380" s="53">
        <f t="shared" ref="E380" si="126">E378-E379</f>
        <v>0</v>
      </c>
      <c r="F380" s="53">
        <f>F379-F378</f>
        <v>583000</v>
      </c>
      <c r="G380" s="53">
        <f t="shared" ref="G380" si="127">G378-G379</f>
        <v>0</v>
      </c>
      <c r="H380" s="53">
        <v>0</v>
      </c>
      <c r="I380" s="51">
        <f t="shared" si="125"/>
        <v>583000</v>
      </c>
    </row>
    <row r="381" spans="1:9">
      <c r="A381" s="710"/>
      <c r="B381" s="634" t="s">
        <v>149</v>
      </c>
      <c r="C381" s="632" t="s">
        <v>152</v>
      </c>
      <c r="D381" s="52" t="s">
        <v>54</v>
      </c>
      <c r="E381" s="53"/>
      <c r="F381" s="53">
        <v>0</v>
      </c>
      <c r="G381" s="53">
        <v>0</v>
      </c>
      <c r="H381" s="53">
        <v>0</v>
      </c>
      <c r="I381" s="51">
        <f t="shared" ref="I381:I383" si="128">SUM(E381:H381)</f>
        <v>0</v>
      </c>
    </row>
    <row r="382" spans="1:9">
      <c r="A382" s="710"/>
      <c r="B382" s="635"/>
      <c r="C382" s="633"/>
      <c r="D382" s="52" t="s">
        <v>52</v>
      </c>
      <c r="E382" s="53"/>
      <c r="F382" s="53">
        <v>1388000</v>
      </c>
      <c r="G382" s="53">
        <v>0</v>
      </c>
      <c r="H382" s="53">
        <v>0</v>
      </c>
      <c r="I382" s="51">
        <f t="shared" si="128"/>
        <v>1388000</v>
      </c>
    </row>
    <row r="383" spans="1:9">
      <c r="A383" s="710"/>
      <c r="B383" s="635"/>
      <c r="C383" s="633"/>
      <c r="D383" s="52" t="s">
        <v>89</v>
      </c>
      <c r="E383" s="53"/>
      <c r="F383" s="53">
        <f>F382-F381</f>
        <v>1388000</v>
      </c>
      <c r="G383" s="53">
        <v>0</v>
      </c>
      <c r="H383" s="53">
        <v>0</v>
      </c>
      <c r="I383" s="51">
        <f t="shared" si="128"/>
        <v>1388000</v>
      </c>
    </row>
    <row r="384" spans="1:9">
      <c r="A384" s="710"/>
      <c r="B384" s="639" t="s">
        <v>9</v>
      </c>
      <c r="C384" s="640"/>
      <c r="D384" s="58" t="s">
        <v>54</v>
      </c>
      <c r="E384" s="59">
        <v>0</v>
      </c>
      <c r="F384" s="59">
        <f>F378+F381</f>
        <v>0</v>
      </c>
      <c r="G384" s="59">
        <f t="shared" ref="G384:I384" si="129">G378+G381</f>
        <v>0</v>
      </c>
      <c r="H384" s="59">
        <f t="shared" si="129"/>
        <v>0</v>
      </c>
      <c r="I384" s="60">
        <f t="shared" si="129"/>
        <v>0</v>
      </c>
    </row>
    <row r="385" spans="1:10">
      <c r="A385" s="710"/>
      <c r="B385" s="641"/>
      <c r="C385" s="642"/>
      <c r="D385" s="58" t="s">
        <v>52</v>
      </c>
      <c r="E385" s="59">
        <v>0</v>
      </c>
      <c r="F385" s="59">
        <f t="shared" ref="F385:I385" si="130">F379+F382</f>
        <v>1971000</v>
      </c>
      <c r="G385" s="59">
        <f t="shared" si="130"/>
        <v>0</v>
      </c>
      <c r="H385" s="59">
        <f t="shared" si="130"/>
        <v>0</v>
      </c>
      <c r="I385" s="60">
        <f t="shared" si="130"/>
        <v>1971000</v>
      </c>
    </row>
    <row r="386" spans="1:10">
      <c r="A386" s="710"/>
      <c r="B386" s="643"/>
      <c r="C386" s="644"/>
      <c r="D386" s="58" t="s">
        <v>57</v>
      </c>
      <c r="E386" s="59">
        <v>0</v>
      </c>
      <c r="F386" s="59">
        <f>F385-F384</f>
        <v>1971000</v>
      </c>
      <c r="G386" s="59">
        <f t="shared" ref="G386:I386" si="131">G380+G383</f>
        <v>0</v>
      </c>
      <c r="H386" s="59">
        <f t="shared" si="131"/>
        <v>0</v>
      </c>
      <c r="I386" s="60">
        <f t="shared" si="131"/>
        <v>1971000</v>
      </c>
    </row>
    <row r="387" spans="1:10">
      <c r="A387" s="710"/>
      <c r="B387" s="747" t="s">
        <v>157</v>
      </c>
      <c r="C387" s="632" t="s">
        <v>158</v>
      </c>
      <c r="D387" s="52" t="s">
        <v>54</v>
      </c>
      <c r="E387" s="53">
        <f>E382-E383</f>
        <v>0</v>
      </c>
      <c r="F387" s="53">
        <v>0</v>
      </c>
      <c r="G387" s="53">
        <v>3520000</v>
      </c>
      <c r="H387" s="53">
        <v>0</v>
      </c>
      <c r="I387" s="51">
        <f t="shared" ref="I387:I389" si="132">SUM(E387:H387)</f>
        <v>3520000</v>
      </c>
    </row>
    <row r="388" spans="1:10">
      <c r="A388" s="710"/>
      <c r="B388" s="628"/>
      <c r="C388" s="633"/>
      <c r="D388" s="52" t="s">
        <v>52</v>
      </c>
      <c r="E388" s="53">
        <f>E383-E387</f>
        <v>0</v>
      </c>
      <c r="F388" s="53">
        <v>0</v>
      </c>
      <c r="G388" s="53">
        <v>3520000</v>
      </c>
      <c r="H388" s="53">
        <v>0</v>
      </c>
      <c r="I388" s="51">
        <f t="shared" si="132"/>
        <v>3520000</v>
      </c>
    </row>
    <row r="389" spans="1:10">
      <c r="A389" s="710"/>
      <c r="B389" s="629"/>
      <c r="C389" s="633"/>
      <c r="D389" s="52" t="s">
        <v>89</v>
      </c>
      <c r="E389" s="53">
        <f t="shared" ref="E389" si="133">E387-E388</f>
        <v>0</v>
      </c>
      <c r="F389" s="53">
        <v>0</v>
      </c>
      <c r="G389" s="53">
        <f>G388-G387</f>
        <v>0</v>
      </c>
      <c r="H389" s="53">
        <v>0</v>
      </c>
      <c r="I389" s="51">
        <f t="shared" si="132"/>
        <v>0</v>
      </c>
    </row>
    <row r="390" spans="1:10" s="38" customFormat="1">
      <c r="A390" s="710"/>
      <c r="B390" s="639" t="s">
        <v>9</v>
      </c>
      <c r="C390" s="640"/>
      <c r="D390" s="58" t="s">
        <v>54</v>
      </c>
      <c r="E390" s="59">
        <v>0</v>
      </c>
      <c r="F390" s="59"/>
      <c r="G390" s="59">
        <f>G387</f>
        <v>3520000</v>
      </c>
      <c r="H390" s="59">
        <f t="shared" ref="H390:I390" si="134">H387</f>
        <v>0</v>
      </c>
      <c r="I390" s="60">
        <f t="shared" si="134"/>
        <v>3520000</v>
      </c>
    </row>
    <row r="391" spans="1:10" s="38" customFormat="1">
      <c r="A391" s="710"/>
      <c r="B391" s="641"/>
      <c r="C391" s="642"/>
      <c r="D391" s="58" t="s">
        <v>52</v>
      </c>
      <c r="E391" s="59">
        <v>0</v>
      </c>
      <c r="F391" s="59"/>
      <c r="G391" s="59">
        <f t="shared" ref="G391:I391" si="135">G388</f>
        <v>3520000</v>
      </c>
      <c r="H391" s="59">
        <f t="shared" si="135"/>
        <v>0</v>
      </c>
      <c r="I391" s="60">
        <f t="shared" si="135"/>
        <v>3520000</v>
      </c>
    </row>
    <row r="392" spans="1:10" s="38" customFormat="1">
      <c r="A392" s="711"/>
      <c r="B392" s="643"/>
      <c r="C392" s="644"/>
      <c r="D392" s="58" t="s">
        <v>57</v>
      </c>
      <c r="E392" s="59">
        <v>0</v>
      </c>
      <c r="F392" s="59"/>
      <c r="G392" s="59">
        <f t="shared" ref="G392:I392" si="136">G389</f>
        <v>0</v>
      </c>
      <c r="H392" s="59">
        <f t="shared" si="136"/>
        <v>0</v>
      </c>
      <c r="I392" s="60">
        <f t="shared" si="136"/>
        <v>0</v>
      </c>
    </row>
    <row r="393" spans="1:10">
      <c r="A393" s="714" t="s">
        <v>154</v>
      </c>
      <c r="B393" s="717" t="s">
        <v>9</v>
      </c>
      <c r="C393" s="718"/>
      <c r="D393" s="72" t="s">
        <v>54</v>
      </c>
      <c r="E393" s="73">
        <f t="shared" ref="E393:I395" si="137">E360+E375+E384+E390</f>
        <v>320888000</v>
      </c>
      <c r="F393" s="73">
        <f t="shared" si="137"/>
        <v>0</v>
      </c>
      <c r="G393" s="73">
        <f t="shared" si="137"/>
        <v>3520000</v>
      </c>
      <c r="H393" s="73">
        <f t="shared" si="137"/>
        <v>1420000</v>
      </c>
      <c r="I393" s="77">
        <f t="shared" si="137"/>
        <v>325828000</v>
      </c>
      <c r="J393" s="39"/>
    </row>
    <row r="394" spans="1:10">
      <c r="A394" s="715"/>
      <c r="B394" s="717"/>
      <c r="C394" s="718"/>
      <c r="D394" s="72" t="s">
        <v>52</v>
      </c>
      <c r="E394" s="73">
        <f t="shared" si="137"/>
        <v>288982160</v>
      </c>
      <c r="F394" s="73">
        <f t="shared" si="137"/>
        <v>1971000</v>
      </c>
      <c r="G394" s="73">
        <f t="shared" si="137"/>
        <v>3520000</v>
      </c>
      <c r="H394" s="73">
        <f t="shared" si="137"/>
        <v>1420000</v>
      </c>
      <c r="I394" s="77">
        <f t="shared" si="137"/>
        <v>295893160</v>
      </c>
    </row>
    <row r="395" spans="1:10">
      <c r="A395" s="716"/>
      <c r="B395" s="717"/>
      <c r="C395" s="718"/>
      <c r="D395" s="72" t="s">
        <v>57</v>
      </c>
      <c r="E395" s="73">
        <f t="shared" si="137"/>
        <v>-31905840</v>
      </c>
      <c r="F395" s="73">
        <f t="shared" si="137"/>
        <v>1971000</v>
      </c>
      <c r="G395" s="73">
        <f t="shared" si="137"/>
        <v>0</v>
      </c>
      <c r="H395" s="73">
        <f t="shared" si="137"/>
        <v>0</v>
      </c>
      <c r="I395" s="77">
        <f t="shared" si="137"/>
        <v>-29934840</v>
      </c>
    </row>
    <row r="396" spans="1:10">
      <c r="A396" s="753"/>
      <c r="B396" s="747" t="s">
        <v>118</v>
      </c>
      <c r="C396" s="632" t="s">
        <v>95</v>
      </c>
      <c r="D396" s="52" t="s">
        <v>54</v>
      </c>
      <c r="E396" s="27">
        <v>0</v>
      </c>
      <c r="F396" s="27">
        <v>0</v>
      </c>
      <c r="G396" s="28">
        <v>0</v>
      </c>
      <c r="H396" s="27">
        <v>0</v>
      </c>
      <c r="I396" s="29">
        <f t="shared" ref="I396:I398" si="138">SUM(E396:H396)</f>
        <v>0</v>
      </c>
    </row>
    <row r="397" spans="1:10">
      <c r="A397" s="710"/>
      <c r="B397" s="628"/>
      <c r="C397" s="633"/>
      <c r="D397" s="52" t="s">
        <v>52</v>
      </c>
      <c r="E397" s="27">
        <v>1480</v>
      </c>
      <c r="F397" s="27">
        <v>373467</v>
      </c>
      <c r="G397" s="28">
        <v>0</v>
      </c>
      <c r="H397" s="27">
        <v>0</v>
      </c>
      <c r="I397" s="29">
        <f t="shared" si="138"/>
        <v>374947</v>
      </c>
    </row>
    <row r="398" spans="1:10">
      <c r="A398" s="711"/>
      <c r="B398" s="629"/>
      <c r="C398" s="633"/>
      <c r="D398" s="52" t="s">
        <v>89</v>
      </c>
      <c r="E398" s="27">
        <f>E397-E396</f>
        <v>1480</v>
      </c>
      <c r="F398" s="27">
        <f>F397-F396</f>
        <v>373467</v>
      </c>
      <c r="G398" s="28">
        <v>0</v>
      </c>
      <c r="H398" s="27">
        <v>0</v>
      </c>
      <c r="I398" s="29">
        <f t="shared" si="138"/>
        <v>374947</v>
      </c>
    </row>
    <row r="399" spans="1:10">
      <c r="A399" s="738" t="s">
        <v>95</v>
      </c>
      <c r="B399" s="739" t="s">
        <v>96</v>
      </c>
      <c r="C399" s="740"/>
      <c r="D399" s="95" t="s">
        <v>54</v>
      </c>
      <c r="E399" s="96">
        <f>E396</f>
        <v>0</v>
      </c>
      <c r="F399" s="96">
        <f t="shared" ref="F399:I399" si="139">F396</f>
        <v>0</v>
      </c>
      <c r="G399" s="96">
        <f t="shared" si="139"/>
        <v>0</v>
      </c>
      <c r="H399" s="96">
        <v>0</v>
      </c>
      <c r="I399" s="97">
        <f t="shared" si="139"/>
        <v>0</v>
      </c>
    </row>
    <row r="400" spans="1:10">
      <c r="A400" s="738"/>
      <c r="B400" s="741"/>
      <c r="C400" s="742"/>
      <c r="D400" s="95" t="s">
        <v>52</v>
      </c>
      <c r="E400" s="96">
        <f t="shared" ref="E400:I400" si="140">E397</f>
        <v>1480</v>
      </c>
      <c r="F400" s="96">
        <f t="shared" si="140"/>
        <v>373467</v>
      </c>
      <c r="G400" s="96">
        <f t="shared" si="140"/>
        <v>0</v>
      </c>
      <c r="H400" s="96">
        <f t="shared" si="140"/>
        <v>0</v>
      </c>
      <c r="I400" s="97">
        <f t="shared" si="140"/>
        <v>374947</v>
      </c>
    </row>
    <row r="401" spans="1:9">
      <c r="A401" s="738"/>
      <c r="B401" s="741"/>
      <c r="C401" s="743"/>
      <c r="D401" s="95" t="s">
        <v>57</v>
      </c>
      <c r="E401" s="96">
        <f t="shared" ref="E401:I401" si="141">E398</f>
        <v>1480</v>
      </c>
      <c r="F401" s="96">
        <f t="shared" si="141"/>
        <v>373467</v>
      </c>
      <c r="G401" s="96">
        <f t="shared" si="141"/>
        <v>0</v>
      </c>
      <c r="H401" s="96">
        <v>0</v>
      </c>
      <c r="I401" s="97">
        <f t="shared" si="141"/>
        <v>374947</v>
      </c>
    </row>
    <row r="402" spans="1:9">
      <c r="A402" s="750"/>
      <c r="B402" s="748" t="s">
        <v>155</v>
      </c>
      <c r="C402" s="744" t="s">
        <v>199</v>
      </c>
      <c r="D402" s="98" t="s">
        <v>54</v>
      </c>
      <c r="E402" s="92">
        <v>0</v>
      </c>
      <c r="F402" s="92">
        <v>675821</v>
      </c>
      <c r="G402" s="92">
        <v>0</v>
      </c>
      <c r="H402" s="92">
        <v>0</v>
      </c>
      <c r="I402" s="91">
        <f t="shared" ref="I402:I407" si="142">SUM(E402:H402)</f>
        <v>675821</v>
      </c>
    </row>
    <row r="403" spans="1:9">
      <c r="A403" s="751"/>
      <c r="B403" s="749"/>
      <c r="C403" s="745"/>
      <c r="D403" s="98" t="s">
        <v>52</v>
      </c>
      <c r="E403" s="92">
        <v>0</v>
      </c>
      <c r="F403" s="92">
        <v>18000</v>
      </c>
      <c r="G403" s="92">
        <v>0</v>
      </c>
      <c r="H403" s="92">
        <v>0</v>
      </c>
      <c r="I403" s="91">
        <f t="shared" si="142"/>
        <v>18000</v>
      </c>
    </row>
    <row r="404" spans="1:9">
      <c r="A404" s="751"/>
      <c r="B404" s="749"/>
      <c r="C404" s="746"/>
      <c r="D404" s="98" t="s">
        <v>57</v>
      </c>
      <c r="E404" s="92">
        <v>0</v>
      </c>
      <c r="F404" s="92">
        <f>F403-F402</f>
        <v>-657821</v>
      </c>
      <c r="G404" s="92">
        <v>0</v>
      </c>
      <c r="H404" s="92">
        <v>0</v>
      </c>
      <c r="I404" s="91">
        <f t="shared" si="142"/>
        <v>-657821</v>
      </c>
    </row>
    <row r="405" spans="1:9">
      <c r="A405" s="751"/>
      <c r="B405" s="99"/>
      <c r="C405" s="676" t="s">
        <v>200</v>
      </c>
      <c r="D405" s="52" t="s">
        <v>54</v>
      </c>
      <c r="E405" s="92">
        <v>0</v>
      </c>
      <c r="F405" s="92">
        <v>0</v>
      </c>
      <c r="G405" s="92">
        <v>0</v>
      </c>
      <c r="H405" s="92">
        <v>6524097</v>
      </c>
      <c r="I405" s="51">
        <f t="shared" si="142"/>
        <v>6524097</v>
      </c>
    </row>
    <row r="406" spans="1:9">
      <c r="A406" s="751"/>
      <c r="B406" s="65"/>
      <c r="C406" s="659"/>
      <c r="D406" s="52" t="s">
        <v>52</v>
      </c>
      <c r="E406" s="92">
        <v>0</v>
      </c>
      <c r="F406" s="92">
        <v>0</v>
      </c>
      <c r="G406" s="92">
        <v>0</v>
      </c>
      <c r="H406" s="90">
        <v>1000000</v>
      </c>
      <c r="I406" s="51">
        <f>SUM(E406:H406)</f>
        <v>1000000</v>
      </c>
    </row>
    <row r="407" spans="1:9">
      <c r="A407" s="752"/>
      <c r="B407" s="84"/>
      <c r="C407" s="708"/>
      <c r="D407" s="52" t="s">
        <v>57</v>
      </c>
      <c r="E407" s="92">
        <v>0</v>
      </c>
      <c r="F407" s="92">
        <v>0</v>
      </c>
      <c r="G407" s="92">
        <v>0</v>
      </c>
      <c r="H407" s="92">
        <f>H406-H405</f>
        <v>-5524097</v>
      </c>
      <c r="I407" s="51">
        <f t="shared" si="142"/>
        <v>-5524097</v>
      </c>
    </row>
    <row r="408" spans="1:9">
      <c r="A408" s="714" t="s">
        <v>156</v>
      </c>
      <c r="B408" s="725" t="s">
        <v>39</v>
      </c>
      <c r="C408" s="726"/>
      <c r="D408" s="72" t="s">
        <v>54</v>
      </c>
      <c r="E408" s="73">
        <f>E402+E405</f>
        <v>0</v>
      </c>
      <c r="F408" s="73">
        <f>F402+F405</f>
        <v>675821</v>
      </c>
      <c r="G408" s="73">
        <f t="shared" ref="G408:I408" si="143">G402+G405</f>
        <v>0</v>
      </c>
      <c r="H408" s="73">
        <f t="shared" si="143"/>
        <v>6524097</v>
      </c>
      <c r="I408" s="77">
        <f t="shared" si="143"/>
        <v>7199918</v>
      </c>
    </row>
    <row r="409" spans="1:9">
      <c r="A409" s="715"/>
      <c r="B409" s="725"/>
      <c r="C409" s="726"/>
      <c r="D409" s="72" t="s">
        <v>52</v>
      </c>
      <c r="E409" s="73">
        <f>E403+E406</f>
        <v>0</v>
      </c>
      <c r="F409" s="73">
        <f t="shared" ref="F409:I409" si="144">F403+F406</f>
        <v>18000</v>
      </c>
      <c r="G409" s="73">
        <f t="shared" si="144"/>
        <v>0</v>
      </c>
      <c r="H409" s="73">
        <f t="shared" si="144"/>
        <v>1000000</v>
      </c>
      <c r="I409" s="77">
        <f t="shared" si="144"/>
        <v>1018000</v>
      </c>
    </row>
    <row r="410" spans="1:9" ht="17.25" thickBot="1">
      <c r="A410" s="715"/>
      <c r="B410" s="725"/>
      <c r="C410" s="726"/>
      <c r="D410" s="100" t="s">
        <v>57</v>
      </c>
      <c r="E410" s="101">
        <f>E404+E407</f>
        <v>0</v>
      </c>
      <c r="F410" s="101">
        <f t="shared" ref="F410:I410" si="145">F404+F407</f>
        <v>-657821</v>
      </c>
      <c r="G410" s="101">
        <f t="shared" si="145"/>
        <v>0</v>
      </c>
      <c r="H410" s="101">
        <f t="shared" si="145"/>
        <v>-5524097</v>
      </c>
      <c r="I410" s="102">
        <f t="shared" si="145"/>
        <v>-6181918</v>
      </c>
    </row>
    <row r="411" spans="1:9" ht="17.25" thickBot="1">
      <c r="A411" s="729" t="s">
        <v>77</v>
      </c>
      <c r="B411" s="730"/>
      <c r="C411" s="731"/>
      <c r="D411" s="46" t="s">
        <v>54</v>
      </c>
      <c r="E411" s="44">
        <f t="shared" ref="E411:I413" si="146">E237+E261+E393+E399+E408</f>
        <v>888084000</v>
      </c>
      <c r="F411" s="44">
        <f t="shared" si="146"/>
        <v>675821</v>
      </c>
      <c r="G411" s="44">
        <f t="shared" si="146"/>
        <v>3520000</v>
      </c>
      <c r="H411" s="44">
        <f t="shared" si="146"/>
        <v>7944097</v>
      </c>
      <c r="I411" s="47">
        <f t="shared" si="146"/>
        <v>900223918</v>
      </c>
    </row>
    <row r="412" spans="1:9" ht="17.25" thickBot="1">
      <c r="A412" s="732"/>
      <c r="B412" s="733"/>
      <c r="C412" s="734"/>
      <c r="D412" s="46" t="s">
        <v>52</v>
      </c>
      <c r="E412" s="44">
        <f>E238+E262+E394+E400+E409</f>
        <v>827430387</v>
      </c>
      <c r="F412" s="44">
        <f t="shared" si="146"/>
        <v>2362467</v>
      </c>
      <c r="G412" s="44">
        <f t="shared" si="146"/>
        <v>3520000</v>
      </c>
      <c r="H412" s="44">
        <f t="shared" si="146"/>
        <v>2420000</v>
      </c>
      <c r="I412" s="47">
        <f t="shared" si="146"/>
        <v>835732854</v>
      </c>
    </row>
    <row r="413" spans="1:9" ht="17.25" thickBot="1">
      <c r="A413" s="735"/>
      <c r="B413" s="736"/>
      <c r="C413" s="737"/>
      <c r="D413" s="46" t="s">
        <v>57</v>
      </c>
      <c r="E413" s="45">
        <f t="shared" si="146"/>
        <v>-60653613</v>
      </c>
      <c r="F413" s="45">
        <f t="shared" si="146"/>
        <v>1686646</v>
      </c>
      <c r="G413" s="45">
        <f t="shared" si="146"/>
        <v>0</v>
      </c>
      <c r="H413" s="45">
        <f t="shared" si="146"/>
        <v>-5524097</v>
      </c>
      <c r="I413" s="48">
        <f t="shared" si="146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4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5"/>
  <sheetViews>
    <sheetView zoomScaleNormal="100" workbookViewId="0">
      <pane xSplit="3" ySplit="5" topLeftCell="D219" activePane="bottomRight" state="frozen"/>
      <selection pane="topRight" activeCell="D1" sqref="D1"/>
      <selection pane="bottomLeft" activeCell="A6" sqref="A6"/>
      <selection pane="bottomRight" activeCell="F235" sqref="F235"/>
    </sheetView>
  </sheetViews>
  <sheetFormatPr defaultColWidth="9" defaultRowHeight="16.5"/>
  <cols>
    <col min="1" max="1" width="9" style="334"/>
    <col min="2" max="2" width="39.375" style="334" bestFit="1" customWidth="1"/>
    <col min="3" max="3" width="27.75" style="334" bestFit="1" customWidth="1"/>
    <col min="4" max="4" width="4.75" style="334" bestFit="1" customWidth="1"/>
    <col min="5" max="5" width="13" style="334" bestFit="1" customWidth="1"/>
    <col min="6" max="8" width="10.625" style="334" customWidth="1"/>
    <col min="9" max="9" width="13" style="334" bestFit="1" customWidth="1"/>
    <col min="10" max="16384" width="9" style="32"/>
  </cols>
  <sheetData>
    <row r="1" spans="1:9" ht="16.5" customHeight="1">
      <c r="A1" s="612" t="s">
        <v>591</v>
      </c>
      <c r="B1" s="612"/>
      <c r="C1" s="612"/>
      <c r="D1" s="612"/>
      <c r="E1" s="612"/>
      <c r="F1" s="612"/>
      <c r="G1" s="612"/>
      <c r="H1" s="612"/>
      <c r="I1" s="612"/>
    </row>
    <row r="2" spans="1:9" ht="16.5" customHeight="1">
      <c r="A2" s="612"/>
      <c r="B2" s="612"/>
      <c r="C2" s="612"/>
      <c r="D2" s="612"/>
      <c r="E2" s="612"/>
      <c r="F2" s="612"/>
      <c r="G2" s="612"/>
      <c r="H2" s="612"/>
      <c r="I2" s="612"/>
    </row>
    <row r="3" spans="1:9" ht="17.25" thickBot="1">
      <c r="A3" s="280" t="s">
        <v>310</v>
      </c>
      <c r="B3" s="280"/>
      <c r="C3" s="280"/>
      <c r="D3" s="280"/>
      <c r="E3" s="280"/>
      <c r="F3" s="280"/>
      <c r="G3" s="280"/>
      <c r="H3" s="280"/>
      <c r="I3" s="281" t="s">
        <v>14</v>
      </c>
    </row>
    <row r="4" spans="1:9">
      <c r="A4" s="613" t="s">
        <v>56</v>
      </c>
      <c r="B4" s="614"/>
      <c r="C4" s="614"/>
      <c r="D4" s="811" t="s">
        <v>63</v>
      </c>
      <c r="E4" s="618" t="s">
        <v>11</v>
      </c>
      <c r="F4" s="618" t="s">
        <v>21</v>
      </c>
      <c r="G4" s="618" t="s">
        <v>284</v>
      </c>
      <c r="H4" s="618" t="s">
        <v>49</v>
      </c>
      <c r="I4" s="620" t="s">
        <v>50</v>
      </c>
    </row>
    <row r="5" spans="1:9" ht="17.25" thickBot="1">
      <c r="A5" s="501" t="s">
        <v>47</v>
      </c>
      <c r="B5" s="492" t="s">
        <v>40</v>
      </c>
      <c r="C5" s="282" t="s">
        <v>44</v>
      </c>
      <c r="D5" s="812"/>
      <c r="E5" s="619"/>
      <c r="F5" s="619"/>
      <c r="G5" s="619"/>
      <c r="H5" s="619"/>
      <c r="I5" s="621"/>
    </row>
    <row r="6" spans="1:9">
      <c r="A6" s="808" t="s">
        <v>339</v>
      </c>
      <c r="B6" s="789" t="s">
        <v>338</v>
      </c>
      <c r="C6" s="809" t="s">
        <v>26</v>
      </c>
      <c r="D6" s="273" t="s">
        <v>54</v>
      </c>
      <c r="E6" s="274">
        <v>514573068</v>
      </c>
      <c r="F6" s="275">
        <v>0</v>
      </c>
      <c r="G6" s="275">
        <v>0</v>
      </c>
      <c r="H6" s="275">
        <v>0</v>
      </c>
      <c r="I6" s="276">
        <f t="shared" ref="I6:I33" si="0">E6+F6+G6+H6</f>
        <v>514573068</v>
      </c>
    </row>
    <row r="7" spans="1:9">
      <c r="A7" s="762"/>
      <c r="B7" s="790"/>
      <c r="C7" s="806"/>
      <c r="D7" s="258" t="s">
        <v>52</v>
      </c>
      <c r="E7" s="259">
        <v>485205863</v>
      </c>
      <c r="F7" s="260">
        <v>0</v>
      </c>
      <c r="G7" s="260">
        <v>0</v>
      </c>
      <c r="H7" s="260">
        <v>0</v>
      </c>
      <c r="I7" s="261">
        <f t="shared" si="0"/>
        <v>485205863</v>
      </c>
    </row>
    <row r="8" spans="1:9">
      <c r="A8" s="762"/>
      <c r="B8" s="790"/>
      <c r="C8" s="807"/>
      <c r="D8" s="258" t="s">
        <v>57</v>
      </c>
      <c r="E8" s="259">
        <f>E6-E7</f>
        <v>29367205</v>
      </c>
      <c r="F8" s="260">
        <v>0</v>
      </c>
      <c r="G8" s="260">
        <v>0</v>
      </c>
      <c r="H8" s="260">
        <v>0</v>
      </c>
      <c r="I8" s="267">
        <f t="shared" si="0"/>
        <v>29367205</v>
      </c>
    </row>
    <row r="9" spans="1:9">
      <c r="A9" s="762"/>
      <c r="B9" s="790"/>
      <c r="C9" s="805" t="s">
        <v>283</v>
      </c>
      <c r="D9" s="278" t="s">
        <v>54</v>
      </c>
      <c r="E9" s="279">
        <v>183819092</v>
      </c>
      <c r="F9" s="260">
        <v>0</v>
      </c>
      <c r="G9" s="260">
        <v>0</v>
      </c>
      <c r="H9" s="260">
        <v>0</v>
      </c>
      <c r="I9" s="268">
        <f t="shared" si="0"/>
        <v>183819092</v>
      </c>
    </row>
    <row r="10" spans="1:9">
      <c r="A10" s="762"/>
      <c r="B10" s="790"/>
      <c r="C10" s="806"/>
      <c r="D10" s="258" t="s">
        <v>52</v>
      </c>
      <c r="E10" s="260">
        <v>145404090</v>
      </c>
      <c r="F10" s="260">
        <v>0</v>
      </c>
      <c r="G10" s="260">
        <v>0</v>
      </c>
      <c r="H10" s="260">
        <v>0</v>
      </c>
      <c r="I10" s="268">
        <f t="shared" si="0"/>
        <v>145404090</v>
      </c>
    </row>
    <row r="11" spans="1:9">
      <c r="A11" s="762"/>
      <c r="B11" s="790"/>
      <c r="C11" s="807"/>
      <c r="D11" s="258" t="s">
        <v>57</v>
      </c>
      <c r="E11" s="260">
        <f>E9-E10</f>
        <v>38415002</v>
      </c>
      <c r="F11" s="260">
        <v>0</v>
      </c>
      <c r="G11" s="260">
        <v>0</v>
      </c>
      <c r="H11" s="260">
        <f>H9-H10</f>
        <v>0</v>
      </c>
      <c r="I11" s="268">
        <f>E11+F11+G11+H11</f>
        <v>38415002</v>
      </c>
    </row>
    <row r="12" spans="1:9">
      <c r="A12" s="762"/>
      <c r="B12" s="790"/>
      <c r="C12" s="805" t="s">
        <v>252</v>
      </c>
      <c r="D12" s="258" t="s">
        <v>54</v>
      </c>
      <c r="E12" s="266">
        <v>56539940</v>
      </c>
      <c r="F12" s="260">
        <v>0</v>
      </c>
      <c r="G12" s="260">
        <v>0</v>
      </c>
      <c r="H12" s="260">
        <v>0</v>
      </c>
      <c r="I12" s="268">
        <f t="shared" si="0"/>
        <v>56539940</v>
      </c>
    </row>
    <row r="13" spans="1:9">
      <c r="A13" s="762"/>
      <c r="B13" s="790"/>
      <c r="C13" s="806"/>
      <c r="D13" s="258" t="s">
        <v>52</v>
      </c>
      <c r="E13" s="266">
        <v>51484180</v>
      </c>
      <c r="F13" s="260">
        <v>0</v>
      </c>
      <c r="G13" s="260">
        <v>0</v>
      </c>
      <c r="H13" s="260">
        <v>0</v>
      </c>
      <c r="I13" s="268">
        <f t="shared" si="0"/>
        <v>51484180</v>
      </c>
    </row>
    <row r="14" spans="1:9">
      <c r="A14" s="762"/>
      <c r="B14" s="790"/>
      <c r="C14" s="807"/>
      <c r="D14" s="258" t="s">
        <v>57</v>
      </c>
      <c r="E14" s="266">
        <f>E12-E13</f>
        <v>5055760</v>
      </c>
      <c r="F14" s="260">
        <v>0</v>
      </c>
      <c r="G14" s="260">
        <v>0</v>
      </c>
      <c r="H14" s="260">
        <v>0</v>
      </c>
      <c r="I14" s="268">
        <f t="shared" si="0"/>
        <v>5055760</v>
      </c>
    </row>
    <row r="15" spans="1:9">
      <c r="A15" s="762"/>
      <c r="B15" s="790"/>
      <c r="C15" s="805" t="s">
        <v>251</v>
      </c>
      <c r="D15" s="258" t="s">
        <v>54</v>
      </c>
      <c r="E15" s="266">
        <v>60736730</v>
      </c>
      <c r="F15" s="260">
        <v>0</v>
      </c>
      <c r="G15" s="260">
        <v>0</v>
      </c>
      <c r="H15" s="260">
        <v>0</v>
      </c>
      <c r="I15" s="268">
        <f t="shared" si="0"/>
        <v>60736730</v>
      </c>
    </row>
    <row r="16" spans="1:9">
      <c r="A16" s="762"/>
      <c r="B16" s="790"/>
      <c r="C16" s="806"/>
      <c r="D16" s="258" t="s">
        <v>52</v>
      </c>
      <c r="E16" s="266">
        <v>53791150</v>
      </c>
      <c r="F16" s="260">
        <v>0</v>
      </c>
      <c r="G16" s="260">
        <v>0</v>
      </c>
      <c r="H16" s="260">
        <v>0</v>
      </c>
      <c r="I16" s="268">
        <f t="shared" si="0"/>
        <v>53791150</v>
      </c>
    </row>
    <row r="17" spans="1:9">
      <c r="A17" s="762"/>
      <c r="B17" s="790"/>
      <c r="C17" s="806"/>
      <c r="D17" s="258" t="s">
        <v>57</v>
      </c>
      <c r="E17" s="259">
        <f>E15-E16</f>
        <v>6945580</v>
      </c>
      <c r="F17" s="260">
        <v>0</v>
      </c>
      <c r="G17" s="260">
        <v>0</v>
      </c>
      <c r="H17" s="260">
        <v>0</v>
      </c>
      <c r="I17" s="268">
        <f t="shared" si="0"/>
        <v>6945580</v>
      </c>
    </row>
    <row r="18" spans="1:9">
      <c r="A18" s="792"/>
      <c r="B18" s="790"/>
      <c r="C18" s="793" t="s">
        <v>548</v>
      </c>
      <c r="D18" s="258" t="s">
        <v>547</v>
      </c>
      <c r="E18" s="259">
        <v>6900000</v>
      </c>
      <c r="F18" s="260">
        <v>0</v>
      </c>
      <c r="G18" s="260">
        <v>0</v>
      </c>
      <c r="H18" s="260">
        <v>0</v>
      </c>
      <c r="I18" s="268">
        <f t="shared" ref="I18:I20" si="1">E18+F18+G18+H18</f>
        <v>6900000</v>
      </c>
    </row>
    <row r="19" spans="1:9">
      <c r="A19" s="792"/>
      <c r="B19" s="790"/>
      <c r="C19" s="794"/>
      <c r="D19" s="258" t="s">
        <v>52</v>
      </c>
      <c r="E19" s="259">
        <v>6033330</v>
      </c>
      <c r="F19" s="260">
        <v>0</v>
      </c>
      <c r="G19" s="260">
        <v>0</v>
      </c>
      <c r="H19" s="260">
        <v>0</v>
      </c>
      <c r="I19" s="268">
        <f t="shared" si="1"/>
        <v>6033330</v>
      </c>
    </row>
    <row r="20" spans="1:9">
      <c r="A20" s="792"/>
      <c r="B20" s="791"/>
      <c r="C20" s="795"/>
      <c r="D20" s="258" t="s">
        <v>57</v>
      </c>
      <c r="E20" s="259">
        <f>E18-E19</f>
        <v>866670</v>
      </c>
      <c r="F20" s="260">
        <v>0</v>
      </c>
      <c r="G20" s="260">
        <v>0</v>
      </c>
      <c r="H20" s="260">
        <v>0</v>
      </c>
      <c r="I20" s="268">
        <f t="shared" si="1"/>
        <v>866670</v>
      </c>
    </row>
    <row r="21" spans="1:9">
      <c r="A21" s="798"/>
      <c r="B21" s="813" t="s">
        <v>352</v>
      </c>
      <c r="C21" s="814"/>
      <c r="D21" s="283" t="s">
        <v>54</v>
      </c>
      <c r="E21" s="284">
        <f>E6+E9+E12+E15+E18</f>
        <v>822568830</v>
      </c>
      <c r="F21" s="284">
        <f t="shared" ref="F21:H23" si="2">F6+F9+F12+F15</f>
        <v>0</v>
      </c>
      <c r="G21" s="284">
        <f t="shared" si="2"/>
        <v>0</v>
      </c>
      <c r="H21" s="284">
        <f t="shared" si="2"/>
        <v>0</v>
      </c>
      <c r="I21" s="285">
        <f>E21+F21+G21+H21</f>
        <v>822568830</v>
      </c>
    </row>
    <row r="22" spans="1:9">
      <c r="A22" s="798"/>
      <c r="B22" s="813"/>
      <c r="C22" s="814"/>
      <c r="D22" s="283" t="s">
        <v>52</v>
      </c>
      <c r="E22" s="284">
        <f>E7+E10+E13+E16+E19</f>
        <v>741918613</v>
      </c>
      <c r="F22" s="284">
        <f t="shared" si="2"/>
        <v>0</v>
      </c>
      <c r="G22" s="284">
        <f t="shared" si="2"/>
        <v>0</v>
      </c>
      <c r="H22" s="284">
        <f t="shared" si="2"/>
        <v>0</v>
      </c>
      <c r="I22" s="285">
        <f t="shared" si="0"/>
        <v>741918613</v>
      </c>
    </row>
    <row r="23" spans="1:9">
      <c r="A23" s="798"/>
      <c r="B23" s="813"/>
      <c r="C23" s="814"/>
      <c r="D23" s="283" t="s">
        <v>57</v>
      </c>
      <c r="E23" s="284">
        <f>E8+E11+E14+E17+E20</f>
        <v>80650217</v>
      </c>
      <c r="F23" s="284">
        <f t="shared" si="2"/>
        <v>0</v>
      </c>
      <c r="G23" s="284">
        <f t="shared" si="2"/>
        <v>0</v>
      </c>
      <c r="H23" s="284">
        <f t="shared" si="2"/>
        <v>0</v>
      </c>
      <c r="I23" s="285">
        <f t="shared" si="0"/>
        <v>80650217</v>
      </c>
    </row>
    <row r="24" spans="1:9">
      <c r="A24" s="798"/>
      <c r="B24" s="810" t="s">
        <v>346</v>
      </c>
      <c r="C24" s="806" t="s">
        <v>250</v>
      </c>
      <c r="D24" s="258" t="s">
        <v>54</v>
      </c>
      <c r="E24" s="259">
        <v>3600000</v>
      </c>
      <c r="F24" s="260">
        <v>0</v>
      </c>
      <c r="G24" s="260">
        <v>0</v>
      </c>
      <c r="H24" s="260">
        <v>0</v>
      </c>
      <c r="I24" s="267">
        <f t="shared" si="0"/>
        <v>3600000</v>
      </c>
    </row>
    <row r="25" spans="1:9">
      <c r="A25" s="798"/>
      <c r="B25" s="810"/>
      <c r="C25" s="806"/>
      <c r="D25" s="258" t="s">
        <v>52</v>
      </c>
      <c r="E25" s="259">
        <v>3600000</v>
      </c>
      <c r="F25" s="260">
        <v>672700</v>
      </c>
      <c r="G25" s="260">
        <v>0</v>
      </c>
      <c r="H25" s="260">
        <v>0</v>
      </c>
      <c r="I25" s="267">
        <f t="shared" si="0"/>
        <v>4272700</v>
      </c>
    </row>
    <row r="26" spans="1:9">
      <c r="A26" s="798"/>
      <c r="B26" s="810"/>
      <c r="C26" s="807"/>
      <c r="D26" s="258" t="s">
        <v>57</v>
      </c>
      <c r="E26" s="259">
        <f>E24-E25</f>
        <v>0</v>
      </c>
      <c r="F26" s="260">
        <f>F24-F25</f>
        <v>-672700</v>
      </c>
      <c r="G26" s="260">
        <v>0</v>
      </c>
      <c r="H26" s="260">
        <v>0</v>
      </c>
      <c r="I26" s="267">
        <f t="shared" si="0"/>
        <v>-672700</v>
      </c>
    </row>
    <row r="27" spans="1:9">
      <c r="A27" s="798"/>
      <c r="B27" s="810"/>
      <c r="C27" s="805" t="s">
        <v>29</v>
      </c>
      <c r="D27" s="258" t="s">
        <v>54</v>
      </c>
      <c r="E27" s="266">
        <v>6600000</v>
      </c>
      <c r="F27" s="260">
        <v>0</v>
      </c>
      <c r="G27" s="260">
        <v>0</v>
      </c>
      <c r="H27" s="260">
        <v>0</v>
      </c>
      <c r="I27" s="267">
        <f t="shared" si="0"/>
        <v>6600000</v>
      </c>
    </row>
    <row r="28" spans="1:9">
      <c r="A28" s="798"/>
      <c r="B28" s="810"/>
      <c r="C28" s="806"/>
      <c r="D28" s="258" t="s">
        <v>52</v>
      </c>
      <c r="E28" s="266">
        <v>6596380</v>
      </c>
      <c r="F28" s="260">
        <v>0</v>
      </c>
      <c r="G28" s="260">
        <v>0</v>
      </c>
      <c r="H28" s="260">
        <v>0</v>
      </c>
      <c r="I28" s="267">
        <f t="shared" si="0"/>
        <v>6596380</v>
      </c>
    </row>
    <row r="29" spans="1:9">
      <c r="A29" s="798"/>
      <c r="B29" s="810"/>
      <c r="C29" s="807"/>
      <c r="D29" s="258" t="s">
        <v>57</v>
      </c>
      <c r="E29" s="266">
        <f>E27-E28</f>
        <v>3620</v>
      </c>
      <c r="F29" s="260">
        <v>0</v>
      </c>
      <c r="G29" s="260">
        <v>0</v>
      </c>
      <c r="H29" s="260">
        <v>0</v>
      </c>
      <c r="I29" s="267">
        <f t="shared" si="0"/>
        <v>3620</v>
      </c>
    </row>
    <row r="30" spans="1:9">
      <c r="A30" s="762"/>
      <c r="B30" s="758" t="s">
        <v>351</v>
      </c>
      <c r="C30" s="759"/>
      <c r="D30" s="283" t="s">
        <v>54</v>
      </c>
      <c r="E30" s="284">
        <f t="shared" ref="E30:F32" si="3">E24+E27</f>
        <v>10200000</v>
      </c>
      <c r="F30" s="284">
        <f t="shared" si="3"/>
        <v>0</v>
      </c>
      <c r="G30" s="284">
        <v>0</v>
      </c>
      <c r="H30" s="284">
        <v>0</v>
      </c>
      <c r="I30" s="286">
        <f>E30+F30+G30+H30</f>
        <v>10200000</v>
      </c>
    </row>
    <row r="31" spans="1:9">
      <c r="A31" s="762"/>
      <c r="B31" s="758"/>
      <c r="C31" s="759"/>
      <c r="D31" s="283" t="s">
        <v>52</v>
      </c>
      <c r="E31" s="284">
        <f t="shared" si="3"/>
        <v>10196380</v>
      </c>
      <c r="F31" s="284">
        <f t="shared" si="3"/>
        <v>672700</v>
      </c>
      <c r="G31" s="284">
        <v>0</v>
      </c>
      <c r="H31" s="284">
        <v>0</v>
      </c>
      <c r="I31" s="286">
        <f t="shared" si="0"/>
        <v>10869080</v>
      </c>
    </row>
    <row r="32" spans="1:9">
      <c r="A32" s="762"/>
      <c r="B32" s="773"/>
      <c r="C32" s="774"/>
      <c r="D32" s="283" t="s">
        <v>57</v>
      </c>
      <c r="E32" s="284">
        <f t="shared" si="3"/>
        <v>3620</v>
      </c>
      <c r="F32" s="284">
        <f t="shared" si="3"/>
        <v>-672700</v>
      </c>
      <c r="G32" s="284">
        <v>0</v>
      </c>
      <c r="H32" s="284">
        <v>0</v>
      </c>
      <c r="I32" s="286">
        <f t="shared" si="0"/>
        <v>-669080</v>
      </c>
    </row>
    <row r="33" spans="1:9">
      <c r="A33" s="762"/>
      <c r="B33" s="784" t="s">
        <v>349</v>
      </c>
      <c r="C33" s="775" t="s">
        <v>27</v>
      </c>
      <c r="D33" s="258" t="s">
        <v>54</v>
      </c>
      <c r="E33" s="266">
        <v>1215000</v>
      </c>
      <c r="F33" s="260">
        <v>0</v>
      </c>
      <c r="G33" s="260">
        <v>0</v>
      </c>
      <c r="H33" s="260">
        <v>0</v>
      </c>
      <c r="I33" s="267">
        <f t="shared" si="0"/>
        <v>1215000</v>
      </c>
    </row>
    <row r="34" spans="1:9">
      <c r="A34" s="762"/>
      <c r="B34" s="785"/>
      <c r="C34" s="756"/>
      <c r="D34" s="258" t="s">
        <v>52</v>
      </c>
      <c r="E34" s="266">
        <v>792000</v>
      </c>
      <c r="F34" s="260">
        <v>0</v>
      </c>
      <c r="G34" s="260">
        <v>0</v>
      </c>
      <c r="H34" s="260">
        <v>0</v>
      </c>
      <c r="I34" s="267">
        <f t="shared" ref="I34:I53" si="4">E34+F34+G34+H34</f>
        <v>792000</v>
      </c>
    </row>
    <row r="35" spans="1:9">
      <c r="A35" s="762"/>
      <c r="B35" s="785"/>
      <c r="C35" s="763"/>
      <c r="D35" s="258" t="s">
        <v>57</v>
      </c>
      <c r="E35" s="266">
        <f>E33-E34</f>
        <v>423000</v>
      </c>
      <c r="F35" s="260">
        <v>0</v>
      </c>
      <c r="G35" s="260">
        <v>0</v>
      </c>
      <c r="H35" s="260">
        <v>0</v>
      </c>
      <c r="I35" s="267">
        <f t="shared" si="4"/>
        <v>423000</v>
      </c>
    </row>
    <row r="36" spans="1:9">
      <c r="A36" s="762"/>
      <c r="B36" s="785"/>
      <c r="C36" s="775" t="s">
        <v>37</v>
      </c>
      <c r="D36" s="258" t="s">
        <v>54</v>
      </c>
      <c r="E36" s="266">
        <v>40587830</v>
      </c>
      <c r="F36" s="260">
        <v>0</v>
      </c>
      <c r="G36" s="260">
        <v>0</v>
      </c>
      <c r="H36" s="260">
        <v>0</v>
      </c>
      <c r="I36" s="267">
        <f t="shared" si="4"/>
        <v>40587830</v>
      </c>
    </row>
    <row r="37" spans="1:9">
      <c r="A37" s="762"/>
      <c r="B37" s="785"/>
      <c r="C37" s="756"/>
      <c r="D37" s="258" t="s">
        <v>52</v>
      </c>
      <c r="E37" s="266">
        <v>36299820</v>
      </c>
      <c r="F37" s="260">
        <v>643680</v>
      </c>
      <c r="G37" s="260">
        <v>0</v>
      </c>
      <c r="H37" s="260">
        <v>0</v>
      </c>
      <c r="I37" s="267">
        <f>E37+F37+G37+H37</f>
        <v>36943500</v>
      </c>
    </row>
    <row r="38" spans="1:9">
      <c r="A38" s="762"/>
      <c r="B38" s="785"/>
      <c r="C38" s="763"/>
      <c r="D38" s="258" t="s">
        <v>57</v>
      </c>
      <c r="E38" s="266">
        <f>E36-E37</f>
        <v>4288010</v>
      </c>
      <c r="F38" s="260">
        <f>F36-F37</f>
        <v>-643680</v>
      </c>
      <c r="G38" s="260">
        <v>0</v>
      </c>
      <c r="H38" s="260">
        <f>H36-H37</f>
        <v>0</v>
      </c>
      <c r="I38" s="267">
        <f t="shared" si="4"/>
        <v>3644330</v>
      </c>
    </row>
    <row r="39" spans="1:9">
      <c r="A39" s="762"/>
      <c r="B39" s="785"/>
      <c r="C39" s="775" t="s">
        <v>5</v>
      </c>
      <c r="D39" s="258" t="s">
        <v>54</v>
      </c>
      <c r="E39" s="266">
        <v>14531390</v>
      </c>
      <c r="F39" s="260">
        <v>0</v>
      </c>
      <c r="G39" s="260">
        <v>0</v>
      </c>
      <c r="H39" s="260">
        <v>0</v>
      </c>
      <c r="I39" s="267">
        <f t="shared" si="4"/>
        <v>14531390</v>
      </c>
    </row>
    <row r="40" spans="1:9">
      <c r="A40" s="762"/>
      <c r="B40" s="785"/>
      <c r="C40" s="756"/>
      <c r="D40" s="258" t="s">
        <v>52</v>
      </c>
      <c r="E40" s="266">
        <v>12229450</v>
      </c>
      <c r="F40" s="260">
        <v>0</v>
      </c>
      <c r="G40" s="260">
        <v>0</v>
      </c>
      <c r="H40" s="260">
        <v>0</v>
      </c>
      <c r="I40" s="267">
        <f t="shared" si="4"/>
        <v>12229450</v>
      </c>
    </row>
    <row r="41" spans="1:9">
      <c r="A41" s="762"/>
      <c r="B41" s="785"/>
      <c r="C41" s="763"/>
      <c r="D41" s="258" t="s">
        <v>57</v>
      </c>
      <c r="E41" s="266">
        <f>E39-E40</f>
        <v>2301940</v>
      </c>
      <c r="F41" s="260">
        <v>0</v>
      </c>
      <c r="G41" s="260">
        <v>0</v>
      </c>
      <c r="H41" s="260">
        <v>0</v>
      </c>
      <c r="I41" s="267">
        <f t="shared" si="4"/>
        <v>2301940</v>
      </c>
    </row>
    <row r="42" spans="1:9">
      <c r="A42" s="762"/>
      <c r="B42" s="785"/>
      <c r="C42" s="775" t="s">
        <v>6</v>
      </c>
      <c r="D42" s="258" t="s">
        <v>54</v>
      </c>
      <c r="E42" s="266">
        <v>4974520</v>
      </c>
      <c r="F42" s="260">
        <v>0</v>
      </c>
      <c r="G42" s="260">
        <v>0</v>
      </c>
      <c r="H42" s="260">
        <v>0</v>
      </c>
      <c r="I42" s="267">
        <f t="shared" si="4"/>
        <v>4974520</v>
      </c>
    </row>
    <row r="43" spans="1:9">
      <c r="A43" s="762"/>
      <c r="B43" s="785"/>
      <c r="C43" s="756"/>
      <c r="D43" s="258" t="s">
        <v>52</v>
      </c>
      <c r="E43" s="266">
        <v>4398216</v>
      </c>
      <c r="F43" s="260">
        <v>0</v>
      </c>
      <c r="G43" s="260">
        <v>0</v>
      </c>
      <c r="H43" s="260">
        <v>0</v>
      </c>
      <c r="I43" s="267">
        <f t="shared" si="4"/>
        <v>4398216</v>
      </c>
    </row>
    <row r="44" spans="1:9">
      <c r="A44" s="762"/>
      <c r="B44" s="785"/>
      <c r="C44" s="763"/>
      <c r="D44" s="258" t="s">
        <v>57</v>
      </c>
      <c r="E44" s="266">
        <f>E42-E43</f>
        <v>576304</v>
      </c>
      <c r="F44" s="260">
        <v>0</v>
      </c>
      <c r="G44" s="260">
        <v>0</v>
      </c>
      <c r="H44" s="260">
        <v>0</v>
      </c>
      <c r="I44" s="267">
        <f t="shared" si="4"/>
        <v>576304</v>
      </c>
    </row>
    <row r="45" spans="1:9">
      <c r="A45" s="500"/>
      <c r="B45" s="785"/>
      <c r="C45" s="775" t="s">
        <v>285</v>
      </c>
      <c r="D45" s="258" t="s">
        <v>54</v>
      </c>
      <c r="E45" s="266">
        <v>866000</v>
      </c>
      <c r="F45" s="260">
        <v>0</v>
      </c>
      <c r="G45" s="260">
        <v>0</v>
      </c>
      <c r="H45" s="260">
        <v>0</v>
      </c>
      <c r="I45" s="267">
        <f t="shared" si="4"/>
        <v>866000</v>
      </c>
    </row>
    <row r="46" spans="1:9">
      <c r="A46" s="500"/>
      <c r="B46" s="785"/>
      <c r="C46" s="756"/>
      <c r="D46" s="258" t="s">
        <v>52</v>
      </c>
      <c r="E46" s="266">
        <v>866000</v>
      </c>
      <c r="F46" s="260">
        <v>0</v>
      </c>
      <c r="G46" s="260">
        <v>0</v>
      </c>
      <c r="H46" s="260">
        <v>0</v>
      </c>
      <c r="I46" s="267">
        <f t="shared" si="4"/>
        <v>866000</v>
      </c>
    </row>
    <row r="47" spans="1:9">
      <c r="A47" s="500"/>
      <c r="B47" s="785"/>
      <c r="C47" s="763"/>
      <c r="D47" s="258" t="s">
        <v>57</v>
      </c>
      <c r="E47" s="266">
        <f>E45-E46</f>
        <v>0</v>
      </c>
      <c r="F47" s="260">
        <v>0</v>
      </c>
      <c r="G47" s="260">
        <v>0</v>
      </c>
      <c r="H47" s="260">
        <v>0</v>
      </c>
      <c r="I47" s="267">
        <f t="shared" si="4"/>
        <v>0</v>
      </c>
    </row>
    <row r="48" spans="1:9">
      <c r="A48" s="762"/>
      <c r="B48" s="785"/>
      <c r="C48" s="775" t="s">
        <v>7</v>
      </c>
      <c r="D48" s="258" t="s">
        <v>54</v>
      </c>
      <c r="E48" s="266">
        <v>10109650</v>
      </c>
      <c r="F48" s="260">
        <v>842873</v>
      </c>
      <c r="G48" s="260">
        <v>0</v>
      </c>
      <c r="H48" s="260">
        <v>0</v>
      </c>
      <c r="I48" s="267">
        <f t="shared" si="4"/>
        <v>10952523</v>
      </c>
    </row>
    <row r="49" spans="1:9">
      <c r="A49" s="762"/>
      <c r="B49" s="785"/>
      <c r="C49" s="756"/>
      <c r="D49" s="258" t="s">
        <v>52</v>
      </c>
      <c r="E49" s="266">
        <v>9799270</v>
      </c>
      <c r="F49" s="260">
        <v>1383188</v>
      </c>
      <c r="G49" s="260">
        <v>0</v>
      </c>
      <c r="H49" s="260">
        <v>0</v>
      </c>
      <c r="I49" s="267">
        <f t="shared" si="4"/>
        <v>11182458</v>
      </c>
    </row>
    <row r="50" spans="1:9">
      <c r="A50" s="762"/>
      <c r="B50" s="786"/>
      <c r="C50" s="763"/>
      <c r="D50" s="258" t="s">
        <v>57</v>
      </c>
      <c r="E50" s="266">
        <f>E48-E49</f>
        <v>310380</v>
      </c>
      <c r="F50" s="260">
        <f>F48-F49</f>
        <v>-540315</v>
      </c>
      <c r="G50" s="260">
        <v>0</v>
      </c>
      <c r="H50" s="260">
        <v>0</v>
      </c>
      <c r="I50" s="267">
        <f t="shared" si="4"/>
        <v>-229935</v>
      </c>
    </row>
    <row r="51" spans="1:9">
      <c r="A51" s="762"/>
      <c r="B51" s="758" t="s">
        <v>350</v>
      </c>
      <c r="C51" s="759"/>
      <c r="D51" s="283" t="s">
        <v>54</v>
      </c>
      <c r="E51" s="284">
        <f t="shared" ref="E51:F53" si="5">E33+E36+E39+E42+E48+E45</f>
        <v>72284390</v>
      </c>
      <c r="F51" s="284">
        <f t="shared" si="5"/>
        <v>842873</v>
      </c>
      <c r="G51" s="284">
        <v>0</v>
      </c>
      <c r="H51" s="284">
        <f>H33+H36+H39+H42+H48+H45</f>
        <v>0</v>
      </c>
      <c r="I51" s="286">
        <f>E51+F51+G51+H51</f>
        <v>73127263</v>
      </c>
    </row>
    <row r="52" spans="1:9">
      <c r="A52" s="762"/>
      <c r="B52" s="758"/>
      <c r="C52" s="759"/>
      <c r="D52" s="283" t="s">
        <v>52</v>
      </c>
      <c r="E52" s="284">
        <f t="shared" si="5"/>
        <v>64384756</v>
      </c>
      <c r="F52" s="284">
        <f t="shared" si="5"/>
        <v>2026868</v>
      </c>
      <c r="G52" s="284">
        <v>0</v>
      </c>
      <c r="H52" s="284">
        <f>H34+H37+H40+H43+H49+H46</f>
        <v>0</v>
      </c>
      <c r="I52" s="286">
        <f t="shared" si="4"/>
        <v>66411624</v>
      </c>
    </row>
    <row r="53" spans="1:9" ht="17.25" thickBot="1">
      <c r="A53" s="762"/>
      <c r="B53" s="760"/>
      <c r="C53" s="761"/>
      <c r="D53" s="287" t="s">
        <v>57</v>
      </c>
      <c r="E53" s="284">
        <f t="shared" si="5"/>
        <v>7899634</v>
      </c>
      <c r="F53" s="288">
        <f t="shared" si="5"/>
        <v>-1183995</v>
      </c>
      <c r="G53" s="288">
        <v>0</v>
      </c>
      <c r="H53" s="288">
        <f>H35+H38+H41+H44+H50+H47</f>
        <v>0</v>
      </c>
      <c r="I53" s="286">
        <f t="shared" si="4"/>
        <v>6715639</v>
      </c>
    </row>
    <row r="54" spans="1:9" ht="16.5" customHeight="1">
      <c r="A54" s="767" t="s">
        <v>376</v>
      </c>
      <c r="B54" s="768"/>
      <c r="C54" s="768"/>
      <c r="D54" s="289" t="s">
        <v>54</v>
      </c>
      <c r="E54" s="290">
        <f>E30+E51+E21</f>
        <v>905053220</v>
      </c>
      <c r="F54" s="290">
        <f t="shared" ref="E54:I56" si="6">F30+F51+F21</f>
        <v>842873</v>
      </c>
      <c r="G54" s="290">
        <f t="shared" si="6"/>
        <v>0</v>
      </c>
      <c r="H54" s="290">
        <f>H30+H51+H21</f>
        <v>0</v>
      </c>
      <c r="I54" s="291">
        <f t="shared" si="6"/>
        <v>905896093</v>
      </c>
    </row>
    <row r="55" spans="1:9">
      <c r="A55" s="769"/>
      <c r="B55" s="770"/>
      <c r="C55" s="770"/>
      <c r="D55" s="292" t="s">
        <v>52</v>
      </c>
      <c r="E55" s="293">
        <f t="shared" si="6"/>
        <v>816499749</v>
      </c>
      <c r="F55" s="293">
        <f t="shared" si="6"/>
        <v>2699568</v>
      </c>
      <c r="G55" s="293">
        <f t="shared" si="6"/>
        <v>0</v>
      </c>
      <c r="H55" s="293">
        <f t="shared" si="6"/>
        <v>0</v>
      </c>
      <c r="I55" s="294">
        <f t="shared" si="6"/>
        <v>819199317</v>
      </c>
    </row>
    <row r="56" spans="1:9" ht="17.25" thickBot="1">
      <c r="A56" s="771"/>
      <c r="B56" s="772"/>
      <c r="C56" s="772"/>
      <c r="D56" s="295" t="s">
        <v>57</v>
      </c>
      <c r="E56" s="296">
        <f t="shared" si="6"/>
        <v>88553471</v>
      </c>
      <c r="F56" s="296">
        <f t="shared" si="6"/>
        <v>-1856695</v>
      </c>
      <c r="G56" s="296">
        <f t="shared" si="6"/>
        <v>0</v>
      </c>
      <c r="H56" s="296">
        <f t="shared" si="6"/>
        <v>0</v>
      </c>
      <c r="I56" s="297">
        <f t="shared" si="6"/>
        <v>86696776</v>
      </c>
    </row>
    <row r="57" spans="1:9">
      <c r="A57" s="797" t="s">
        <v>348</v>
      </c>
      <c r="B57" s="764" t="s">
        <v>347</v>
      </c>
      <c r="C57" s="756" t="s">
        <v>590</v>
      </c>
      <c r="D57" s="258" t="s">
        <v>54</v>
      </c>
      <c r="E57" s="266">
        <v>242000</v>
      </c>
      <c r="F57" s="260">
        <v>0</v>
      </c>
      <c r="G57" s="260">
        <v>0</v>
      </c>
      <c r="H57" s="260">
        <v>0</v>
      </c>
      <c r="I57" s="267">
        <f t="shared" ref="I57:I59" si="7">E57+F57+G57+H57</f>
        <v>242000</v>
      </c>
    </row>
    <row r="58" spans="1:9">
      <c r="A58" s="798"/>
      <c r="B58" s="765"/>
      <c r="C58" s="756"/>
      <c r="D58" s="258" t="s">
        <v>52</v>
      </c>
      <c r="E58" s="266">
        <v>242000</v>
      </c>
      <c r="F58" s="260">
        <v>0</v>
      </c>
      <c r="G58" s="260">
        <v>0</v>
      </c>
      <c r="H58" s="260">
        <v>0</v>
      </c>
      <c r="I58" s="267">
        <f t="shared" si="7"/>
        <v>242000</v>
      </c>
    </row>
    <row r="59" spans="1:9">
      <c r="A59" s="798"/>
      <c r="B59" s="765"/>
      <c r="C59" s="763"/>
      <c r="D59" s="258" t="s">
        <v>57</v>
      </c>
      <c r="E59" s="266">
        <f>E57-E58</f>
        <v>0</v>
      </c>
      <c r="F59" s="260">
        <f>F57-F58</f>
        <v>0</v>
      </c>
      <c r="G59" s="260">
        <f>G57-G58</f>
        <v>0</v>
      </c>
      <c r="H59" s="260">
        <f>H57-H58</f>
        <v>0</v>
      </c>
      <c r="I59" s="267">
        <f t="shared" si="7"/>
        <v>0</v>
      </c>
    </row>
    <row r="60" spans="1:9">
      <c r="A60" s="798"/>
      <c r="B60" s="765"/>
      <c r="C60" s="756" t="s">
        <v>282</v>
      </c>
      <c r="D60" s="258" t="s">
        <v>54</v>
      </c>
      <c r="E60" s="266">
        <v>34958950</v>
      </c>
      <c r="F60" s="260">
        <v>0</v>
      </c>
      <c r="G60" s="260">
        <v>0</v>
      </c>
      <c r="H60" s="260">
        <v>0</v>
      </c>
      <c r="I60" s="267">
        <f t="shared" ref="I60:I68" si="8">E60+F60+G60+H60</f>
        <v>34958950</v>
      </c>
    </row>
    <row r="61" spans="1:9">
      <c r="A61" s="798"/>
      <c r="B61" s="765"/>
      <c r="C61" s="756"/>
      <c r="D61" s="258" t="s">
        <v>52</v>
      </c>
      <c r="E61" s="266">
        <v>31831310</v>
      </c>
      <c r="F61" s="260">
        <v>0</v>
      </c>
      <c r="G61" s="260">
        <v>0</v>
      </c>
      <c r="H61" s="260">
        <v>0</v>
      </c>
      <c r="I61" s="267">
        <f t="shared" si="8"/>
        <v>31831310</v>
      </c>
    </row>
    <row r="62" spans="1:9">
      <c r="A62" s="798"/>
      <c r="B62" s="765"/>
      <c r="C62" s="763"/>
      <c r="D62" s="258" t="s">
        <v>57</v>
      </c>
      <c r="E62" s="266">
        <f>E60-E61</f>
        <v>3127640</v>
      </c>
      <c r="F62" s="260">
        <f>F60-F61</f>
        <v>0</v>
      </c>
      <c r="G62" s="260">
        <f>G60-G61</f>
        <v>0</v>
      </c>
      <c r="H62" s="260">
        <f>H60-H61</f>
        <v>0</v>
      </c>
      <c r="I62" s="267">
        <f t="shared" si="8"/>
        <v>3127640</v>
      </c>
    </row>
    <row r="63" spans="1:9">
      <c r="A63" s="798"/>
      <c r="B63" s="765"/>
      <c r="C63" s="775" t="s">
        <v>281</v>
      </c>
      <c r="D63" s="258" t="s">
        <v>54</v>
      </c>
      <c r="E63" s="266">
        <v>15220020</v>
      </c>
      <c r="F63" s="260">
        <v>0</v>
      </c>
      <c r="G63" s="260">
        <v>0</v>
      </c>
      <c r="H63" s="260">
        <v>0</v>
      </c>
      <c r="I63" s="267">
        <f t="shared" si="8"/>
        <v>15220020</v>
      </c>
    </row>
    <row r="64" spans="1:9">
      <c r="A64" s="798"/>
      <c r="B64" s="765"/>
      <c r="C64" s="756"/>
      <c r="D64" s="258" t="s">
        <v>52</v>
      </c>
      <c r="E64" s="266">
        <v>13294900</v>
      </c>
      <c r="F64" s="260">
        <v>0</v>
      </c>
      <c r="G64" s="260">
        <v>0</v>
      </c>
      <c r="H64" s="260">
        <v>0</v>
      </c>
      <c r="I64" s="267">
        <f t="shared" si="8"/>
        <v>13294900</v>
      </c>
    </row>
    <row r="65" spans="1:9">
      <c r="A65" s="798"/>
      <c r="B65" s="766"/>
      <c r="C65" s="763"/>
      <c r="D65" s="258" t="s">
        <v>57</v>
      </c>
      <c r="E65" s="266">
        <f>E63-E64</f>
        <v>1925120</v>
      </c>
      <c r="F65" s="260">
        <v>0</v>
      </c>
      <c r="G65" s="260">
        <v>0</v>
      </c>
      <c r="H65" s="260">
        <v>0</v>
      </c>
      <c r="I65" s="267">
        <f t="shared" si="8"/>
        <v>1925120</v>
      </c>
    </row>
    <row r="66" spans="1:9">
      <c r="A66" s="798"/>
      <c r="B66" s="758" t="s">
        <v>353</v>
      </c>
      <c r="C66" s="759"/>
      <c r="D66" s="283" t="s">
        <v>54</v>
      </c>
      <c r="E66" s="284">
        <f>E57+E60+E63</f>
        <v>50420970</v>
      </c>
      <c r="F66" s="284">
        <f t="shared" ref="F66:H68" si="9">F60+F63</f>
        <v>0</v>
      </c>
      <c r="G66" s="284">
        <f t="shared" si="9"/>
        <v>0</v>
      </c>
      <c r="H66" s="284">
        <f t="shared" si="9"/>
        <v>0</v>
      </c>
      <c r="I66" s="286">
        <f>E66+F66+G66+H66</f>
        <v>50420970</v>
      </c>
    </row>
    <row r="67" spans="1:9">
      <c r="A67" s="798"/>
      <c r="B67" s="758"/>
      <c r="C67" s="759"/>
      <c r="D67" s="283" t="s">
        <v>52</v>
      </c>
      <c r="E67" s="284">
        <f>E58+E61+E64</f>
        <v>45368210</v>
      </c>
      <c r="F67" s="284">
        <f t="shared" si="9"/>
        <v>0</v>
      </c>
      <c r="G67" s="284">
        <f t="shared" si="9"/>
        <v>0</v>
      </c>
      <c r="H67" s="284">
        <f t="shared" si="9"/>
        <v>0</v>
      </c>
      <c r="I67" s="286">
        <f t="shared" si="8"/>
        <v>45368210</v>
      </c>
    </row>
    <row r="68" spans="1:9" ht="17.25" thickBot="1">
      <c r="A68" s="799"/>
      <c r="B68" s="760"/>
      <c r="C68" s="761"/>
      <c r="D68" s="287" t="s">
        <v>57</v>
      </c>
      <c r="E68" s="288">
        <f>E59+E62+E65</f>
        <v>5052760</v>
      </c>
      <c r="F68" s="288">
        <f t="shared" si="9"/>
        <v>0</v>
      </c>
      <c r="G68" s="288">
        <f t="shared" si="9"/>
        <v>0</v>
      </c>
      <c r="H68" s="288">
        <f t="shared" si="9"/>
        <v>0</v>
      </c>
      <c r="I68" s="298">
        <f t="shared" si="8"/>
        <v>5052760</v>
      </c>
    </row>
    <row r="69" spans="1:9" ht="16.5" customHeight="1">
      <c r="A69" s="767" t="s">
        <v>375</v>
      </c>
      <c r="B69" s="768"/>
      <c r="C69" s="768"/>
      <c r="D69" s="299" t="s">
        <v>54</v>
      </c>
      <c r="E69" s="300">
        <f>E66</f>
        <v>50420970</v>
      </c>
      <c r="F69" s="300">
        <f t="shared" ref="F69:H71" si="10">F66</f>
        <v>0</v>
      </c>
      <c r="G69" s="300">
        <f t="shared" si="10"/>
        <v>0</v>
      </c>
      <c r="H69" s="300">
        <f t="shared" si="10"/>
        <v>0</v>
      </c>
      <c r="I69" s="301">
        <f>I66</f>
        <v>50420970</v>
      </c>
    </row>
    <row r="70" spans="1:9">
      <c r="A70" s="769"/>
      <c r="B70" s="770"/>
      <c r="C70" s="770"/>
      <c r="D70" s="302" t="s">
        <v>52</v>
      </c>
      <c r="E70" s="303">
        <f>E67</f>
        <v>45368210</v>
      </c>
      <c r="F70" s="303">
        <f t="shared" si="10"/>
        <v>0</v>
      </c>
      <c r="G70" s="303">
        <f t="shared" si="10"/>
        <v>0</v>
      </c>
      <c r="H70" s="303">
        <f t="shared" si="10"/>
        <v>0</v>
      </c>
      <c r="I70" s="304">
        <f>I67</f>
        <v>45368210</v>
      </c>
    </row>
    <row r="71" spans="1:9" ht="17.25" thickBot="1">
      <c r="A71" s="771"/>
      <c r="B71" s="772"/>
      <c r="C71" s="772"/>
      <c r="D71" s="305" t="s">
        <v>57</v>
      </c>
      <c r="E71" s="306">
        <f>E68</f>
        <v>5052760</v>
      </c>
      <c r="F71" s="306">
        <f t="shared" si="10"/>
        <v>0</v>
      </c>
      <c r="G71" s="306">
        <f t="shared" si="10"/>
        <v>0</v>
      </c>
      <c r="H71" s="306">
        <f t="shared" si="10"/>
        <v>0</v>
      </c>
      <c r="I71" s="307">
        <f>I68</f>
        <v>5052760</v>
      </c>
    </row>
    <row r="72" spans="1:9">
      <c r="A72" s="762"/>
      <c r="B72" s="796" t="s">
        <v>354</v>
      </c>
      <c r="C72" s="756" t="s">
        <v>280</v>
      </c>
      <c r="D72" s="271" t="s">
        <v>54</v>
      </c>
      <c r="E72" s="266">
        <v>10650000</v>
      </c>
      <c r="F72" s="269">
        <v>0</v>
      </c>
      <c r="G72" s="269">
        <v>0</v>
      </c>
      <c r="H72" s="263">
        <f t="shared" ref="H72:H73" si="11">H70-H71</f>
        <v>0</v>
      </c>
      <c r="I72" s="272">
        <f t="shared" ref="I72:I83" si="12">E72+F72+G72+H72</f>
        <v>10650000</v>
      </c>
    </row>
    <row r="73" spans="1:9">
      <c r="A73" s="762"/>
      <c r="B73" s="785"/>
      <c r="C73" s="756"/>
      <c r="D73" s="262" t="s">
        <v>52</v>
      </c>
      <c r="E73" s="266">
        <v>10650000</v>
      </c>
      <c r="F73" s="263">
        <v>0</v>
      </c>
      <c r="G73" s="263">
        <v>0</v>
      </c>
      <c r="H73" s="263">
        <f t="shared" si="11"/>
        <v>0</v>
      </c>
      <c r="I73" s="264">
        <f t="shared" si="12"/>
        <v>10650000</v>
      </c>
    </row>
    <row r="74" spans="1:9">
      <c r="A74" s="762"/>
      <c r="B74" s="785"/>
      <c r="C74" s="763"/>
      <c r="D74" s="262" t="s">
        <v>57</v>
      </c>
      <c r="E74" s="266">
        <f>E72-E73</f>
        <v>0</v>
      </c>
      <c r="F74" s="263">
        <f>F72-F73</f>
        <v>0</v>
      </c>
      <c r="G74" s="263">
        <v>0</v>
      </c>
      <c r="H74" s="263">
        <f>H72-H73</f>
        <v>0</v>
      </c>
      <c r="I74" s="264">
        <f>E74+F74+G74+H74</f>
        <v>0</v>
      </c>
    </row>
    <row r="75" spans="1:9">
      <c r="A75" s="762"/>
      <c r="B75" s="785"/>
      <c r="C75" s="775" t="s">
        <v>279</v>
      </c>
      <c r="D75" s="262" t="s">
        <v>54</v>
      </c>
      <c r="E75" s="266">
        <v>0</v>
      </c>
      <c r="F75" s="263">
        <v>0</v>
      </c>
      <c r="G75" s="263">
        <v>0</v>
      </c>
      <c r="H75" s="263">
        <v>0</v>
      </c>
      <c r="I75" s="264">
        <f t="shared" si="12"/>
        <v>0</v>
      </c>
    </row>
    <row r="76" spans="1:9">
      <c r="A76" s="762"/>
      <c r="B76" s="785"/>
      <c r="C76" s="756"/>
      <c r="D76" s="262" t="s">
        <v>52</v>
      </c>
      <c r="E76" s="266">
        <v>0</v>
      </c>
      <c r="F76" s="263">
        <v>0</v>
      </c>
      <c r="G76" s="263">
        <v>0</v>
      </c>
      <c r="H76" s="263">
        <v>0</v>
      </c>
      <c r="I76" s="264">
        <f t="shared" si="12"/>
        <v>0</v>
      </c>
    </row>
    <row r="77" spans="1:9">
      <c r="A77" s="762"/>
      <c r="B77" s="785"/>
      <c r="C77" s="763"/>
      <c r="D77" s="262" t="s">
        <v>57</v>
      </c>
      <c r="E77" s="266">
        <f>E75-E76</f>
        <v>0</v>
      </c>
      <c r="F77" s="263">
        <v>0</v>
      </c>
      <c r="G77" s="263">
        <f>G75-G76</f>
        <v>0</v>
      </c>
      <c r="H77" s="263">
        <v>0</v>
      </c>
      <c r="I77" s="264">
        <f>E77+F77+G77+H77</f>
        <v>0</v>
      </c>
    </row>
    <row r="78" spans="1:9">
      <c r="A78" s="762"/>
      <c r="B78" s="785"/>
      <c r="C78" s="775" t="s">
        <v>278</v>
      </c>
      <c r="D78" s="262" t="s">
        <v>54</v>
      </c>
      <c r="E78" s="266">
        <v>4478400</v>
      </c>
      <c r="F78" s="263">
        <v>0</v>
      </c>
      <c r="G78" s="263">
        <v>0</v>
      </c>
      <c r="H78" s="263">
        <v>0</v>
      </c>
      <c r="I78" s="264">
        <f t="shared" si="12"/>
        <v>4478400</v>
      </c>
    </row>
    <row r="79" spans="1:9">
      <c r="A79" s="762"/>
      <c r="B79" s="785"/>
      <c r="C79" s="756"/>
      <c r="D79" s="262" t="s">
        <v>52</v>
      </c>
      <c r="E79" s="266">
        <v>4478400</v>
      </c>
      <c r="F79" s="263">
        <v>0</v>
      </c>
      <c r="G79" s="263">
        <v>0</v>
      </c>
      <c r="H79" s="263">
        <v>0</v>
      </c>
      <c r="I79" s="264">
        <f t="shared" si="12"/>
        <v>4478400</v>
      </c>
    </row>
    <row r="80" spans="1:9">
      <c r="A80" s="762"/>
      <c r="B80" s="785"/>
      <c r="C80" s="763"/>
      <c r="D80" s="262" t="s">
        <v>57</v>
      </c>
      <c r="E80" s="266">
        <f>E78-E79</f>
        <v>0</v>
      </c>
      <c r="F80" s="263">
        <v>0</v>
      </c>
      <c r="G80" s="263">
        <f>G78-G79</f>
        <v>0</v>
      </c>
      <c r="H80" s="263">
        <v>0</v>
      </c>
      <c r="I80" s="264">
        <f t="shared" si="12"/>
        <v>0</v>
      </c>
    </row>
    <row r="81" spans="1:9">
      <c r="A81" s="762"/>
      <c r="B81" s="785"/>
      <c r="C81" s="775" t="s">
        <v>277</v>
      </c>
      <c r="D81" s="262" t="s">
        <v>54</v>
      </c>
      <c r="E81" s="266">
        <v>21648490</v>
      </c>
      <c r="F81" s="263">
        <v>0</v>
      </c>
      <c r="G81" s="263">
        <v>0</v>
      </c>
      <c r="H81" s="263">
        <v>0</v>
      </c>
      <c r="I81" s="264">
        <f t="shared" si="12"/>
        <v>21648490</v>
      </c>
    </row>
    <row r="82" spans="1:9">
      <c r="A82" s="762"/>
      <c r="B82" s="785"/>
      <c r="C82" s="756"/>
      <c r="D82" s="262" t="s">
        <v>52</v>
      </c>
      <c r="E82" s="266">
        <v>21648490</v>
      </c>
      <c r="F82" s="263">
        <v>0</v>
      </c>
      <c r="G82" s="263">
        <v>0</v>
      </c>
      <c r="H82" s="263">
        <v>0</v>
      </c>
      <c r="I82" s="264">
        <f t="shared" si="12"/>
        <v>21648490</v>
      </c>
    </row>
    <row r="83" spans="1:9">
      <c r="A83" s="762"/>
      <c r="B83" s="785"/>
      <c r="C83" s="763"/>
      <c r="D83" s="262" t="s">
        <v>57</v>
      </c>
      <c r="E83" s="266">
        <f>E81-E82</f>
        <v>0</v>
      </c>
      <c r="F83" s="263">
        <f>F81-F82</f>
        <v>0</v>
      </c>
      <c r="G83" s="263">
        <f>G81-G82</f>
        <v>0</v>
      </c>
      <c r="H83" s="263">
        <f>H81-H82</f>
        <v>0</v>
      </c>
      <c r="I83" s="264">
        <f t="shared" si="12"/>
        <v>0</v>
      </c>
    </row>
    <row r="84" spans="1:9">
      <c r="A84" s="500"/>
      <c r="B84" s="785"/>
      <c r="C84" s="775" t="s">
        <v>551</v>
      </c>
      <c r="D84" s="262" t="s">
        <v>54</v>
      </c>
      <c r="E84" s="277">
        <v>5940000</v>
      </c>
      <c r="F84" s="263">
        <v>0</v>
      </c>
      <c r="G84" s="263">
        <v>0</v>
      </c>
      <c r="H84" s="263">
        <v>0</v>
      </c>
      <c r="I84" s="264">
        <f t="shared" ref="I84:I86" si="13">E84+F84+G84+H84</f>
        <v>5940000</v>
      </c>
    </row>
    <row r="85" spans="1:9">
      <c r="A85" s="500"/>
      <c r="B85" s="785"/>
      <c r="C85" s="756"/>
      <c r="D85" s="262" t="s">
        <v>52</v>
      </c>
      <c r="E85" s="270">
        <v>5940000</v>
      </c>
      <c r="F85" s="263">
        <v>0</v>
      </c>
      <c r="G85" s="269">
        <v>0</v>
      </c>
      <c r="H85" s="269">
        <v>0</v>
      </c>
      <c r="I85" s="264">
        <f t="shared" si="13"/>
        <v>5940000</v>
      </c>
    </row>
    <row r="86" spans="1:9">
      <c r="A86" s="500"/>
      <c r="B86" s="786"/>
      <c r="C86" s="763"/>
      <c r="D86" s="271" t="s">
        <v>57</v>
      </c>
      <c r="E86" s="308">
        <f>E84-E85</f>
        <v>0</v>
      </c>
      <c r="F86" s="269">
        <f>F84-F85</f>
        <v>0</v>
      </c>
      <c r="G86" s="263">
        <f>G84-G85</f>
        <v>0</v>
      </c>
      <c r="H86" s="263">
        <f>H84-H85</f>
        <v>0</v>
      </c>
      <c r="I86" s="264">
        <f t="shared" si="13"/>
        <v>0</v>
      </c>
    </row>
    <row r="87" spans="1:9">
      <c r="A87" s="762"/>
      <c r="B87" s="758" t="s">
        <v>355</v>
      </c>
      <c r="C87" s="759"/>
      <c r="D87" s="309" t="s">
        <v>54</v>
      </c>
      <c r="E87" s="310">
        <f>E72+E75+E78+E81+E84</f>
        <v>42716890</v>
      </c>
      <c r="F87" s="310">
        <f t="shared" ref="F87:H89" si="14">F72+F75+F78+F81</f>
        <v>0</v>
      </c>
      <c r="G87" s="310">
        <f t="shared" si="14"/>
        <v>0</v>
      </c>
      <c r="H87" s="310">
        <f t="shared" si="14"/>
        <v>0</v>
      </c>
      <c r="I87" s="311">
        <f>E87+F87+G87+H87</f>
        <v>42716890</v>
      </c>
    </row>
    <row r="88" spans="1:9">
      <c r="A88" s="762"/>
      <c r="B88" s="758"/>
      <c r="C88" s="759"/>
      <c r="D88" s="309" t="s">
        <v>52</v>
      </c>
      <c r="E88" s="310">
        <f>E73+E76+E79+E82+E85</f>
        <v>42716890</v>
      </c>
      <c r="F88" s="310">
        <f t="shared" si="14"/>
        <v>0</v>
      </c>
      <c r="G88" s="310">
        <f t="shared" si="14"/>
        <v>0</v>
      </c>
      <c r="H88" s="310">
        <f t="shared" si="14"/>
        <v>0</v>
      </c>
      <c r="I88" s="311">
        <f>E88+F88+G88+H88</f>
        <v>42716890</v>
      </c>
    </row>
    <row r="89" spans="1:9">
      <c r="A89" s="762"/>
      <c r="B89" s="773"/>
      <c r="C89" s="774"/>
      <c r="D89" s="309" t="s">
        <v>57</v>
      </c>
      <c r="E89" s="310">
        <f>E74+E77+E80+E83+E86</f>
        <v>0</v>
      </c>
      <c r="F89" s="310">
        <f t="shared" si="14"/>
        <v>0</v>
      </c>
      <c r="G89" s="310">
        <f t="shared" si="14"/>
        <v>0</v>
      </c>
      <c r="H89" s="310">
        <f t="shared" si="14"/>
        <v>0</v>
      </c>
      <c r="I89" s="311">
        <f>E89+F89+G89+H89</f>
        <v>0</v>
      </c>
    </row>
    <row r="90" spans="1:9">
      <c r="A90" s="762"/>
      <c r="B90" s="775" t="s">
        <v>356</v>
      </c>
      <c r="C90" s="787" t="s">
        <v>553</v>
      </c>
      <c r="D90" s="262" t="s">
        <v>54</v>
      </c>
      <c r="E90" s="259">
        <v>35850000</v>
      </c>
      <c r="F90" s="263">
        <v>0</v>
      </c>
      <c r="G90" s="263">
        <v>0</v>
      </c>
      <c r="H90" s="263">
        <v>0</v>
      </c>
      <c r="I90" s="264">
        <f t="shared" ref="I90:I92" si="15">E90+F90+G90+H90</f>
        <v>35850000</v>
      </c>
    </row>
    <row r="91" spans="1:9">
      <c r="A91" s="762"/>
      <c r="B91" s="756"/>
      <c r="C91" s="777"/>
      <c r="D91" s="262" t="s">
        <v>52</v>
      </c>
      <c r="E91" s="259">
        <v>35173380</v>
      </c>
      <c r="F91" s="263">
        <v>0</v>
      </c>
      <c r="G91" s="263">
        <v>0</v>
      </c>
      <c r="H91" s="263">
        <v>0</v>
      </c>
      <c r="I91" s="264">
        <f t="shared" si="15"/>
        <v>35173380</v>
      </c>
    </row>
    <row r="92" spans="1:9">
      <c r="A92" s="762"/>
      <c r="B92" s="756"/>
      <c r="C92" s="788"/>
      <c r="D92" s="262" t="s">
        <v>57</v>
      </c>
      <c r="E92" s="259">
        <f>E90-E91</f>
        <v>676620</v>
      </c>
      <c r="F92" s="263">
        <v>0</v>
      </c>
      <c r="G92" s="263">
        <v>0</v>
      </c>
      <c r="H92" s="263">
        <f>H90-H91</f>
        <v>0</v>
      </c>
      <c r="I92" s="264">
        <f t="shared" si="15"/>
        <v>676620</v>
      </c>
    </row>
    <row r="93" spans="1:9">
      <c r="A93" s="500"/>
      <c r="B93" s="756"/>
      <c r="C93" s="787" t="s">
        <v>554</v>
      </c>
      <c r="D93" s="262" t="s">
        <v>54</v>
      </c>
      <c r="E93" s="259">
        <v>216128280</v>
      </c>
      <c r="F93" s="263">
        <v>0</v>
      </c>
      <c r="G93" s="263">
        <v>0</v>
      </c>
      <c r="H93" s="263">
        <v>0</v>
      </c>
      <c r="I93" s="264">
        <f t="shared" ref="I93:I95" si="16">E93+F93+G93+H93</f>
        <v>216128280</v>
      </c>
    </row>
    <row r="94" spans="1:9">
      <c r="A94" s="500"/>
      <c r="B94" s="756"/>
      <c r="C94" s="777"/>
      <c r="D94" s="262" t="s">
        <v>52</v>
      </c>
      <c r="E94" s="259">
        <v>164592083</v>
      </c>
      <c r="F94" s="263">
        <v>0</v>
      </c>
      <c r="G94" s="263">
        <v>0</v>
      </c>
      <c r="H94" s="263">
        <v>0</v>
      </c>
      <c r="I94" s="264">
        <f t="shared" si="16"/>
        <v>164592083</v>
      </c>
    </row>
    <row r="95" spans="1:9">
      <c r="A95" s="500"/>
      <c r="B95" s="756"/>
      <c r="C95" s="778"/>
      <c r="D95" s="262" t="s">
        <v>57</v>
      </c>
      <c r="E95" s="259">
        <f>E93-E94</f>
        <v>51536197</v>
      </c>
      <c r="F95" s="263">
        <v>0</v>
      </c>
      <c r="G95" s="263">
        <v>0</v>
      </c>
      <c r="H95" s="263">
        <f>H93-H94</f>
        <v>0</v>
      </c>
      <c r="I95" s="264">
        <f t="shared" si="16"/>
        <v>51536197</v>
      </c>
    </row>
    <row r="96" spans="1:9">
      <c r="A96" s="500"/>
      <c r="B96" s="756"/>
      <c r="C96" s="776" t="s">
        <v>555</v>
      </c>
      <c r="D96" s="262" t="s">
        <v>54</v>
      </c>
      <c r="E96" s="259">
        <v>31788000</v>
      </c>
      <c r="F96" s="263">
        <v>0</v>
      </c>
      <c r="G96" s="263">
        <v>0</v>
      </c>
      <c r="H96" s="263">
        <v>0</v>
      </c>
      <c r="I96" s="264">
        <f t="shared" ref="I96:I98" si="17">E96+F96+G96+H96</f>
        <v>31788000</v>
      </c>
    </row>
    <row r="97" spans="1:9">
      <c r="A97" s="500"/>
      <c r="B97" s="756"/>
      <c r="C97" s="777"/>
      <c r="D97" s="262" t="s">
        <v>52</v>
      </c>
      <c r="E97" s="259">
        <v>31268369</v>
      </c>
      <c r="F97" s="263">
        <v>0</v>
      </c>
      <c r="G97" s="263">
        <v>0</v>
      </c>
      <c r="H97" s="263">
        <v>0</v>
      </c>
      <c r="I97" s="264">
        <f t="shared" si="17"/>
        <v>31268369</v>
      </c>
    </row>
    <row r="98" spans="1:9">
      <c r="A98" s="500"/>
      <c r="B98" s="756"/>
      <c r="C98" s="778"/>
      <c r="D98" s="262" t="s">
        <v>57</v>
      </c>
      <c r="E98" s="259">
        <f>E96-E97</f>
        <v>519631</v>
      </c>
      <c r="F98" s="263">
        <v>0</v>
      </c>
      <c r="G98" s="263">
        <v>0</v>
      </c>
      <c r="H98" s="263">
        <f>H96-H97</f>
        <v>0</v>
      </c>
      <c r="I98" s="264">
        <f t="shared" si="17"/>
        <v>519631</v>
      </c>
    </row>
    <row r="99" spans="1:9">
      <c r="A99" s="500"/>
      <c r="B99" s="756"/>
      <c r="C99" s="776" t="s">
        <v>556</v>
      </c>
      <c r="D99" s="262" t="s">
        <v>54</v>
      </c>
      <c r="E99" s="259">
        <v>33943000</v>
      </c>
      <c r="F99" s="263">
        <v>0</v>
      </c>
      <c r="G99" s="263">
        <v>0</v>
      </c>
      <c r="H99" s="263">
        <v>0</v>
      </c>
      <c r="I99" s="264">
        <f t="shared" ref="I99:I101" si="18">E99+F99+G99+H99</f>
        <v>33943000</v>
      </c>
    </row>
    <row r="100" spans="1:9">
      <c r="A100" s="500"/>
      <c r="B100" s="756"/>
      <c r="C100" s="777"/>
      <c r="D100" s="262" t="s">
        <v>52</v>
      </c>
      <c r="E100" s="259">
        <v>33048240</v>
      </c>
      <c r="F100" s="263">
        <v>0</v>
      </c>
      <c r="G100" s="263">
        <v>0</v>
      </c>
      <c r="H100" s="263">
        <v>0</v>
      </c>
      <c r="I100" s="264">
        <f t="shared" si="18"/>
        <v>33048240</v>
      </c>
    </row>
    <row r="101" spans="1:9">
      <c r="A101" s="500"/>
      <c r="B101" s="756"/>
      <c r="C101" s="778"/>
      <c r="D101" s="262" t="s">
        <v>57</v>
      </c>
      <c r="E101" s="259">
        <f>E99-E100</f>
        <v>894760</v>
      </c>
      <c r="F101" s="263">
        <v>0</v>
      </c>
      <c r="G101" s="263">
        <v>0</v>
      </c>
      <c r="H101" s="263">
        <f>H99-H100</f>
        <v>0</v>
      </c>
      <c r="I101" s="264">
        <f t="shared" si="18"/>
        <v>894760</v>
      </c>
    </row>
    <row r="102" spans="1:9">
      <c r="A102" s="500"/>
      <c r="B102" s="756"/>
      <c r="C102" s="776" t="s">
        <v>557</v>
      </c>
      <c r="D102" s="262" t="s">
        <v>54</v>
      </c>
      <c r="E102" s="259">
        <v>38123000</v>
      </c>
      <c r="F102" s="263">
        <v>0</v>
      </c>
      <c r="G102" s="263">
        <v>0</v>
      </c>
      <c r="H102" s="263">
        <v>0</v>
      </c>
      <c r="I102" s="264">
        <f t="shared" ref="I102:I104" si="19">E102+F102+G102+H102</f>
        <v>38123000</v>
      </c>
    </row>
    <row r="103" spans="1:9">
      <c r="A103" s="500"/>
      <c r="B103" s="756"/>
      <c r="C103" s="777"/>
      <c r="D103" s="262" t="s">
        <v>52</v>
      </c>
      <c r="E103" s="259">
        <v>37453520</v>
      </c>
      <c r="F103" s="263">
        <v>0</v>
      </c>
      <c r="G103" s="263">
        <v>0</v>
      </c>
      <c r="H103" s="263">
        <v>0</v>
      </c>
      <c r="I103" s="264">
        <f t="shared" si="19"/>
        <v>37453520</v>
      </c>
    </row>
    <row r="104" spans="1:9">
      <c r="A104" s="500"/>
      <c r="B104" s="756"/>
      <c r="C104" s="778"/>
      <c r="D104" s="262" t="s">
        <v>57</v>
      </c>
      <c r="E104" s="259">
        <f>E102-E103</f>
        <v>669480</v>
      </c>
      <c r="F104" s="263">
        <v>0</v>
      </c>
      <c r="G104" s="263">
        <v>0</v>
      </c>
      <c r="H104" s="263">
        <f>H102-H103</f>
        <v>0</v>
      </c>
      <c r="I104" s="264">
        <f t="shared" si="19"/>
        <v>669480</v>
      </c>
    </row>
    <row r="105" spans="1:9">
      <c r="A105" s="500"/>
      <c r="B105" s="756"/>
      <c r="C105" s="777" t="s">
        <v>559</v>
      </c>
      <c r="D105" s="262" t="s">
        <v>54</v>
      </c>
      <c r="E105" s="259">
        <v>0</v>
      </c>
      <c r="F105" s="263">
        <v>142824</v>
      </c>
      <c r="G105" s="263">
        <v>0</v>
      </c>
      <c r="H105" s="263">
        <v>0</v>
      </c>
      <c r="I105" s="264">
        <f t="shared" ref="I105:I107" si="20">E105+F105+G105+H105</f>
        <v>142824</v>
      </c>
    </row>
    <row r="106" spans="1:9">
      <c r="A106" s="500"/>
      <c r="B106" s="756"/>
      <c r="C106" s="777"/>
      <c r="D106" s="262" t="s">
        <v>52</v>
      </c>
      <c r="E106" s="259">
        <v>0</v>
      </c>
      <c r="F106" s="263">
        <v>803140</v>
      </c>
      <c r="G106" s="263">
        <v>0</v>
      </c>
      <c r="H106" s="263">
        <v>0</v>
      </c>
      <c r="I106" s="264">
        <f t="shared" si="20"/>
        <v>803140</v>
      </c>
    </row>
    <row r="107" spans="1:9">
      <c r="A107" s="500"/>
      <c r="B107" s="757"/>
      <c r="C107" s="778"/>
      <c r="D107" s="262" t="s">
        <v>57</v>
      </c>
      <c r="E107" s="259">
        <f>E105-E106</f>
        <v>0</v>
      </c>
      <c r="F107" s="263">
        <f>F105-F106</f>
        <v>-660316</v>
      </c>
      <c r="G107" s="263">
        <v>0</v>
      </c>
      <c r="H107" s="263">
        <f>H105-H106</f>
        <v>0</v>
      </c>
      <c r="I107" s="264">
        <f t="shared" si="20"/>
        <v>-660316</v>
      </c>
    </row>
    <row r="108" spans="1:9">
      <c r="A108" s="762"/>
      <c r="B108" s="758" t="s">
        <v>357</v>
      </c>
      <c r="C108" s="759"/>
      <c r="D108" s="309" t="s">
        <v>54</v>
      </c>
      <c r="E108" s="312">
        <f t="shared" ref="E108:F110" si="21">E90+E93+E96+E99+E102+E105</f>
        <v>355832280</v>
      </c>
      <c r="F108" s="310">
        <f t="shared" si="21"/>
        <v>142824</v>
      </c>
      <c r="G108" s="310">
        <v>0</v>
      </c>
      <c r="H108" s="310">
        <f>H90</f>
        <v>0</v>
      </c>
      <c r="I108" s="311">
        <f t="shared" ref="I108:I125" si="22">E108+F108+G108+H108</f>
        <v>355975104</v>
      </c>
    </row>
    <row r="109" spans="1:9">
      <c r="A109" s="762"/>
      <c r="B109" s="758"/>
      <c r="C109" s="759"/>
      <c r="D109" s="309" t="s">
        <v>52</v>
      </c>
      <c r="E109" s="312">
        <f t="shared" si="21"/>
        <v>301535592</v>
      </c>
      <c r="F109" s="310">
        <f t="shared" si="21"/>
        <v>803140</v>
      </c>
      <c r="G109" s="310">
        <v>0</v>
      </c>
      <c r="H109" s="310">
        <f>H91</f>
        <v>0</v>
      </c>
      <c r="I109" s="311">
        <f t="shared" si="22"/>
        <v>302338732</v>
      </c>
    </row>
    <row r="110" spans="1:9">
      <c r="A110" s="762"/>
      <c r="B110" s="773"/>
      <c r="C110" s="774"/>
      <c r="D110" s="309" t="s">
        <v>57</v>
      </c>
      <c r="E110" s="312">
        <f t="shared" si="21"/>
        <v>54296688</v>
      </c>
      <c r="F110" s="310">
        <f t="shared" si="21"/>
        <v>-660316</v>
      </c>
      <c r="G110" s="310">
        <v>0</v>
      </c>
      <c r="H110" s="310">
        <f>H92</f>
        <v>0</v>
      </c>
      <c r="I110" s="311">
        <f t="shared" si="22"/>
        <v>53636372</v>
      </c>
    </row>
    <row r="111" spans="1:9">
      <c r="A111" s="500"/>
      <c r="B111" s="781" t="s">
        <v>719</v>
      </c>
      <c r="C111" s="776" t="s">
        <v>558</v>
      </c>
      <c r="D111" s="262" t="s">
        <v>54</v>
      </c>
      <c r="E111" s="259">
        <v>24500000</v>
      </c>
      <c r="F111" s="263">
        <v>0</v>
      </c>
      <c r="G111" s="263">
        <v>0</v>
      </c>
      <c r="H111" s="263">
        <v>0</v>
      </c>
      <c r="I111" s="264">
        <f t="shared" si="22"/>
        <v>24500000</v>
      </c>
    </row>
    <row r="112" spans="1:9">
      <c r="A112" s="500"/>
      <c r="B112" s="782"/>
      <c r="C112" s="777"/>
      <c r="D112" s="262" t="s">
        <v>52</v>
      </c>
      <c r="E112" s="259">
        <v>24500000</v>
      </c>
      <c r="F112" s="263">
        <v>0</v>
      </c>
      <c r="G112" s="263">
        <v>0</v>
      </c>
      <c r="H112" s="263">
        <v>0</v>
      </c>
      <c r="I112" s="264">
        <f t="shared" si="22"/>
        <v>24500000</v>
      </c>
    </row>
    <row r="113" spans="1:9">
      <c r="A113" s="500"/>
      <c r="B113" s="783"/>
      <c r="C113" s="778"/>
      <c r="D113" s="262" t="s">
        <v>57</v>
      </c>
      <c r="E113" s="259">
        <f>E111-E112</f>
        <v>0</v>
      </c>
      <c r="F113" s="263">
        <v>0</v>
      </c>
      <c r="G113" s="263">
        <v>0</v>
      </c>
      <c r="H113" s="263">
        <f>H111-H112</f>
        <v>0</v>
      </c>
      <c r="I113" s="264">
        <f t="shared" si="22"/>
        <v>0</v>
      </c>
    </row>
    <row r="114" spans="1:9">
      <c r="A114" s="500"/>
      <c r="B114" s="758" t="s">
        <v>720</v>
      </c>
      <c r="C114" s="779"/>
      <c r="D114" s="309" t="s">
        <v>54</v>
      </c>
      <c r="E114" s="312">
        <f t="shared" ref="E114:F116" si="23">E111</f>
        <v>24500000</v>
      </c>
      <c r="F114" s="310">
        <f t="shared" si="23"/>
        <v>0</v>
      </c>
      <c r="G114" s="310">
        <v>0</v>
      </c>
      <c r="H114" s="310">
        <f>H96</f>
        <v>0</v>
      </c>
      <c r="I114" s="311">
        <f t="shared" ref="I114:I116" si="24">E114+F114+G114+H114</f>
        <v>24500000</v>
      </c>
    </row>
    <row r="115" spans="1:9">
      <c r="A115" s="500"/>
      <c r="B115" s="758"/>
      <c r="C115" s="779"/>
      <c r="D115" s="309" t="s">
        <v>52</v>
      </c>
      <c r="E115" s="312">
        <f t="shared" si="23"/>
        <v>24500000</v>
      </c>
      <c r="F115" s="310">
        <f t="shared" si="23"/>
        <v>0</v>
      </c>
      <c r="G115" s="310">
        <v>0</v>
      </c>
      <c r="H115" s="310">
        <f>H97</f>
        <v>0</v>
      </c>
      <c r="I115" s="311">
        <f t="shared" si="24"/>
        <v>24500000</v>
      </c>
    </row>
    <row r="116" spans="1:9">
      <c r="A116" s="500"/>
      <c r="B116" s="773"/>
      <c r="C116" s="780"/>
      <c r="D116" s="309" t="s">
        <v>57</v>
      </c>
      <c r="E116" s="312">
        <f t="shared" si="23"/>
        <v>0</v>
      </c>
      <c r="F116" s="310">
        <f t="shared" si="23"/>
        <v>0</v>
      </c>
      <c r="G116" s="310">
        <v>0</v>
      </c>
      <c r="H116" s="310">
        <f>H98</f>
        <v>0</v>
      </c>
      <c r="I116" s="311">
        <f t="shared" si="24"/>
        <v>0</v>
      </c>
    </row>
    <row r="117" spans="1:9">
      <c r="A117" s="500"/>
      <c r="B117" s="775" t="s">
        <v>358</v>
      </c>
      <c r="C117" s="775" t="s">
        <v>287</v>
      </c>
      <c r="D117" s="262" t="s">
        <v>54</v>
      </c>
      <c r="E117" s="265">
        <v>8070000</v>
      </c>
      <c r="F117" s="263">
        <v>0</v>
      </c>
      <c r="G117" s="263">
        <v>0</v>
      </c>
      <c r="H117" s="263">
        <v>0</v>
      </c>
      <c r="I117" s="264">
        <f t="shared" si="22"/>
        <v>8070000</v>
      </c>
    </row>
    <row r="118" spans="1:9">
      <c r="A118" s="500"/>
      <c r="B118" s="756"/>
      <c r="C118" s="756"/>
      <c r="D118" s="262" t="s">
        <v>52</v>
      </c>
      <c r="E118" s="265">
        <v>5836237</v>
      </c>
      <c r="F118" s="263">
        <v>0</v>
      </c>
      <c r="G118" s="263">
        <v>0</v>
      </c>
      <c r="H118" s="263">
        <v>0</v>
      </c>
      <c r="I118" s="264">
        <f t="shared" si="22"/>
        <v>5836237</v>
      </c>
    </row>
    <row r="119" spans="1:9">
      <c r="A119" s="500"/>
      <c r="B119" s="756"/>
      <c r="C119" s="763"/>
      <c r="D119" s="262" t="s">
        <v>57</v>
      </c>
      <c r="E119" s="263">
        <f>E117-E118</f>
        <v>2233763</v>
      </c>
      <c r="F119" s="263">
        <v>0</v>
      </c>
      <c r="G119" s="263">
        <v>0</v>
      </c>
      <c r="H119" s="263">
        <f>H117-H118</f>
        <v>0</v>
      </c>
      <c r="I119" s="264">
        <f t="shared" si="22"/>
        <v>2233763</v>
      </c>
    </row>
    <row r="120" spans="1:9">
      <c r="A120" s="500"/>
      <c r="B120" s="756"/>
      <c r="C120" s="787" t="s">
        <v>552</v>
      </c>
      <c r="D120" s="262" t="s">
        <v>54</v>
      </c>
      <c r="E120" s="266">
        <v>0</v>
      </c>
      <c r="F120" s="263">
        <v>548312</v>
      </c>
      <c r="G120" s="263">
        <v>0</v>
      </c>
      <c r="H120" s="263">
        <v>0</v>
      </c>
      <c r="I120" s="264">
        <f t="shared" si="22"/>
        <v>548312</v>
      </c>
    </row>
    <row r="121" spans="1:9">
      <c r="A121" s="500"/>
      <c r="B121" s="756"/>
      <c r="C121" s="777"/>
      <c r="D121" s="262" t="s">
        <v>52</v>
      </c>
      <c r="E121" s="266">
        <v>0</v>
      </c>
      <c r="F121" s="263">
        <v>769000</v>
      </c>
      <c r="G121" s="263">
        <v>0</v>
      </c>
      <c r="H121" s="263">
        <v>0</v>
      </c>
      <c r="I121" s="264">
        <f t="shared" si="22"/>
        <v>769000</v>
      </c>
    </row>
    <row r="122" spans="1:9">
      <c r="A122" s="500"/>
      <c r="B122" s="757"/>
      <c r="C122" s="778"/>
      <c r="D122" s="262" t="s">
        <v>57</v>
      </c>
      <c r="E122" s="266">
        <f>E120-E121</f>
        <v>0</v>
      </c>
      <c r="F122" s="263">
        <f>F120-F121</f>
        <v>-220688</v>
      </c>
      <c r="G122" s="263">
        <v>0</v>
      </c>
      <c r="H122" s="263">
        <f>H120-H121</f>
        <v>0</v>
      </c>
      <c r="I122" s="264">
        <f t="shared" si="22"/>
        <v>-220688</v>
      </c>
    </row>
    <row r="123" spans="1:9">
      <c r="A123" s="500"/>
      <c r="B123" s="758" t="s">
        <v>359</v>
      </c>
      <c r="C123" s="759"/>
      <c r="D123" s="309" t="s">
        <v>54</v>
      </c>
      <c r="E123" s="310">
        <f t="shared" ref="E123:F125" si="25">E117+E120</f>
        <v>8070000</v>
      </c>
      <c r="F123" s="310">
        <f t="shared" si="25"/>
        <v>548312</v>
      </c>
      <c r="G123" s="310">
        <v>0</v>
      </c>
      <c r="H123" s="310">
        <f>H117</f>
        <v>0</v>
      </c>
      <c r="I123" s="311">
        <f t="shared" si="22"/>
        <v>8618312</v>
      </c>
    </row>
    <row r="124" spans="1:9">
      <c r="A124" s="500"/>
      <c r="B124" s="758"/>
      <c r="C124" s="759"/>
      <c r="D124" s="309" t="s">
        <v>52</v>
      </c>
      <c r="E124" s="310">
        <f t="shared" si="25"/>
        <v>5836237</v>
      </c>
      <c r="F124" s="310">
        <f t="shared" si="25"/>
        <v>769000</v>
      </c>
      <c r="G124" s="310">
        <v>0</v>
      </c>
      <c r="H124" s="310">
        <f>H118</f>
        <v>0</v>
      </c>
      <c r="I124" s="311">
        <f t="shared" si="22"/>
        <v>6605237</v>
      </c>
    </row>
    <row r="125" spans="1:9">
      <c r="A125" s="500"/>
      <c r="B125" s="773"/>
      <c r="C125" s="774"/>
      <c r="D125" s="309" t="s">
        <v>57</v>
      </c>
      <c r="E125" s="310">
        <f t="shared" si="25"/>
        <v>2233763</v>
      </c>
      <c r="F125" s="310">
        <f t="shared" si="25"/>
        <v>-220688</v>
      </c>
      <c r="G125" s="310">
        <v>0</v>
      </c>
      <c r="H125" s="310">
        <f>H119</f>
        <v>0</v>
      </c>
      <c r="I125" s="311">
        <f t="shared" si="22"/>
        <v>2013075</v>
      </c>
    </row>
    <row r="126" spans="1:9">
      <c r="A126" s="762"/>
      <c r="B126" s="784" t="s">
        <v>360</v>
      </c>
      <c r="C126" s="775" t="s">
        <v>307</v>
      </c>
      <c r="D126" s="262" t="s">
        <v>54</v>
      </c>
      <c r="E126" s="265">
        <v>10680000</v>
      </c>
      <c r="F126" s="263">
        <v>0</v>
      </c>
      <c r="G126" s="263">
        <v>0</v>
      </c>
      <c r="H126" s="263">
        <v>0</v>
      </c>
      <c r="I126" s="264">
        <f t="shared" ref="I126:I131" si="26">E126+F126+G126+H126</f>
        <v>10680000</v>
      </c>
    </row>
    <row r="127" spans="1:9">
      <c r="A127" s="762"/>
      <c r="B127" s="785"/>
      <c r="C127" s="756"/>
      <c r="D127" s="262" t="s">
        <v>52</v>
      </c>
      <c r="E127" s="265">
        <v>10680000</v>
      </c>
      <c r="F127" s="263">
        <v>0</v>
      </c>
      <c r="G127" s="263">
        <v>0</v>
      </c>
      <c r="H127" s="263">
        <v>0</v>
      </c>
      <c r="I127" s="264">
        <f t="shared" si="26"/>
        <v>10680000</v>
      </c>
    </row>
    <row r="128" spans="1:9">
      <c r="A128" s="762"/>
      <c r="B128" s="786"/>
      <c r="C128" s="757"/>
      <c r="D128" s="262" t="s">
        <v>57</v>
      </c>
      <c r="E128" s="263">
        <f>E126-E127</f>
        <v>0</v>
      </c>
      <c r="F128" s="263">
        <v>0</v>
      </c>
      <c r="G128" s="263">
        <v>0</v>
      </c>
      <c r="H128" s="263">
        <v>0</v>
      </c>
      <c r="I128" s="264">
        <f t="shared" si="26"/>
        <v>0</v>
      </c>
    </row>
    <row r="129" spans="1:9">
      <c r="A129" s="762"/>
      <c r="B129" s="758" t="s">
        <v>361</v>
      </c>
      <c r="C129" s="759"/>
      <c r="D129" s="309" t="s">
        <v>54</v>
      </c>
      <c r="E129" s="310">
        <f>E126</f>
        <v>10680000</v>
      </c>
      <c r="F129" s="310">
        <v>0</v>
      </c>
      <c r="G129" s="310">
        <v>0</v>
      </c>
      <c r="H129" s="310">
        <v>0</v>
      </c>
      <c r="I129" s="311">
        <f>E129+F129+G129+H129</f>
        <v>10680000</v>
      </c>
    </row>
    <row r="130" spans="1:9">
      <c r="A130" s="762"/>
      <c r="B130" s="758"/>
      <c r="C130" s="759"/>
      <c r="D130" s="309" t="s">
        <v>52</v>
      </c>
      <c r="E130" s="310">
        <f>E127</f>
        <v>10680000</v>
      </c>
      <c r="F130" s="310">
        <v>0</v>
      </c>
      <c r="G130" s="310">
        <v>0</v>
      </c>
      <c r="H130" s="310">
        <v>0</v>
      </c>
      <c r="I130" s="311">
        <f t="shared" si="26"/>
        <v>10680000</v>
      </c>
    </row>
    <row r="131" spans="1:9">
      <c r="A131" s="762"/>
      <c r="B131" s="773"/>
      <c r="C131" s="774"/>
      <c r="D131" s="309" t="s">
        <v>57</v>
      </c>
      <c r="E131" s="310">
        <f>E128</f>
        <v>0</v>
      </c>
      <c r="F131" s="310">
        <v>0</v>
      </c>
      <c r="G131" s="310">
        <v>0</v>
      </c>
      <c r="H131" s="310">
        <v>0</v>
      </c>
      <c r="I131" s="311">
        <f t="shared" si="26"/>
        <v>0</v>
      </c>
    </row>
    <row r="132" spans="1:9">
      <c r="A132" s="500"/>
      <c r="B132" s="775" t="s">
        <v>560</v>
      </c>
      <c r="C132" s="821" t="s">
        <v>549</v>
      </c>
      <c r="D132" s="262" t="s">
        <v>54</v>
      </c>
      <c r="E132" s="263">
        <v>7250000</v>
      </c>
      <c r="F132" s="263">
        <v>0</v>
      </c>
      <c r="G132" s="263">
        <v>0</v>
      </c>
      <c r="H132" s="263">
        <v>0</v>
      </c>
      <c r="I132" s="264">
        <f>E132+F132+G132+H132</f>
        <v>7250000</v>
      </c>
    </row>
    <row r="133" spans="1:9">
      <c r="A133" s="500"/>
      <c r="B133" s="756"/>
      <c r="C133" s="822"/>
      <c r="D133" s="262" t="s">
        <v>52</v>
      </c>
      <c r="E133" s="263">
        <v>7250000</v>
      </c>
      <c r="F133" s="263">
        <v>0</v>
      </c>
      <c r="G133" s="263">
        <v>0</v>
      </c>
      <c r="H133" s="263">
        <v>0</v>
      </c>
      <c r="I133" s="264">
        <f>E133+F133+G133+H133</f>
        <v>7250000</v>
      </c>
    </row>
    <row r="134" spans="1:9">
      <c r="A134" s="500"/>
      <c r="B134" s="756"/>
      <c r="C134" s="823"/>
      <c r="D134" s="262" t="s">
        <v>57</v>
      </c>
      <c r="E134" s="263">
        <f>E132-E133</f>
        <v>0</v>
      </c>
      <c r="F134" s="263">
        <v>0</v>
      </c>
      <c r="G134" s="263">
        <v>0</v>
      </c>
      <c r="H134" s="263">
        <v>0</v>
      </c>
      <c r="I134" s="264">
        <f>E134+F134+G134+H134</f>
        <v>0</v>
      </c>
    </row>
    <row r="135" spans="1:9">
      <c r="A135" s="762"/>
      <c r="B135" s="756"/>
      <c r="C135" s="787" t="s">
        <v>550</v>
      </c>
      <c r="D135" s="262" t="s">
        <v>54</v>
      </c>
      <c r="E135" s="263">
        <v>6500000</v>
      </c>
      <c r="F135" s="263">
        <v>0</v>
      </c>
      <c r="G135" s="263">
        <v>0</v>
      </c>
      <c r="H135" s="263">
        <v>0</v>
      </c>
      <c r="I135" s="264">
        <f t="shared" ref="I135:I137" si="27">E135+F135+G135+H135</f>
        <v>6500000</v>
      </c>
    </row>
    <row r="136" spans="1:9">
      <c r="A136" s="762"/>
      <c r="B136" s="756"/>
      <c r="C136" s="777"/>
      <c r="D136" s="262" t="s">
        <v>52</v>
      </c>
      <c r="E136" s="263">
        <v>6500000</v>
      </c>
      <c r="F136" s="263">
        <v>0</v>
      </c>
      <c r="G136" s="263">
        <v>0</v>
      </c>
      <c r="H136" s="263">
        <v>0</v>
      </c>
      <c r="I136" s="264">
        <f t="shared" si="27"/>
        <v>6500000</v>
      </c>
    </row>
    <row r="137" spans="1:9">
      <c r="A137" s="762"/>
      <c r="B137" s="757"/>
      <c r="C137" s="778"/>
      <c r="D137" s="262" t="s">
        <v>57</v>
      </c>
      <c r="E137" s="263">
        <f>E135-E136</f>
        <v>0</v>
      </c>
      <c r="F137" s="263">
        <v>0</v>
      </c>
      <c r="G137" s="263">
        <v>0</v>
      </c>
      <c r="H137" s="263">
        <v>0</v>
      </c>
      <c r="I137" s="264">
        <f t="shared" si="27"/>
        <v>0</v>
      </c>
    </row>
    <row r="138" spans="1:9">
      <c r="A138" s="762"/>
      <c r="B138" s="758" t="s">
        <v>561</v>
      </c>
      <c r="C138" s="759"/>
      <c r="D138" s="309" t="s">
        <v>54</v>
      </c>
      <c r="E138" s="310">
        <f>E132+E135</f>
        <v>13750000</v>
      </c>
      <c r="F138" s="310">
        <v>0</v>
      </c>
      <c r="G138" s="310">
        <f>G132</f>
        <v>0</v>
      </c>
      <c r="H138" s="310">
        <v>0</v>
      </c>
      <c r="I138" s="311">
        <f t="shared" ref="I138:I143" si="28">E138+F138+G138+H138</f>
        <v>13750000</v>
      </c>
    </row>
    <row r="139" spans="1:9">
      <c r="A139" s="762"/>
      <c r="B139" s="758"/>
      <c r="C139" s="759"/>
      <c r="D139" s="309" t="s">
        <v>52</v>
      </c>
      <c r="E139" s="310">
        <f>E133+E136</f>
        <v>13750000</v>
      </c>
      <c r="F139" s="310">
        <v>0</v>
      </c>
      <c r="G139" s="310">
        <f>G133</f>
        <v>0</v>
      </c>
      <c r="H139" s="310">
        <v>0</v>
      </c>
      <c r="I139" s="311">
        <f t="shared" si="28"/>
        <v>13750000</v>
      </c>
    </row>
    <row r="140" spans="1:9">
      <c r="A140" s="762"/>
      <c r="B140" s="773"/>
      <c r="C140" s="774"/>
      <c r="D140" s="309" t="s">
        <v>57</v>
      </c>
      <c r="E140" s="310">
        <f>E134+E137</f>
        <v>0</v>
      </c>
      <c r="F140" s="310">
        <v>0</v>
      </c>
      <c r="G140" s="310">
        <f>G134</f>
        <v>0</v>
      </c>
      <c r="H140" s="310">
        <v>0</v>
      </c>
      <c r="I140" s="311">
        <f t="shared" si="28"/>
        <v>0</v>
      </c>
    </row>
    <row r="141" spans="1:9">
      <c r="A141" s="762"/>
      <c r="B141" s="775" t="s">
        <v>544</v>
      </c>
      <c r="C141" s="775" t="s">
        <v>545</v>
      </c>
      <c r="D141" s="262" t="s">
        <v>54</v>
      </c>
      <c r="E141" s="263">
        <v>9368000</v>
      </c>
      <c r="F141" s="263">
        <v>0</v>
      </c>
      <c r="G141" s="263">
        <v>0</v>
      </c>
      <c r="H141" s="263">
        <v>0</v>
      </c>
      <c r="I141" s="264">
        <f t="shared" si="28"/>
        <v>9368000</v>
      </c>
    </row>
    <row r="142" spans="1:9">
      <c r="A142" s="762"/>
      <c r="B142" s="756"/>
      <c r="C142" s="756"/>
      <c r="D142" s="262" t="s">
        <v>52</v>
      </c>
      <c r="E142" s="263">
        <v>3858500</v>
      </c>
      <c r="F142" s="263">
        <v>0</v>
      </c>
      <c r="G142" s="263">
        <v>0</v>
      </c>
      <c r="H142" s="263">
        <v>0</v>
      </c>
      <c r="I142" s="264">
        <f t="shared" si="28"/>
        <v>3858500</v>
      </c>
    </row>
    <row r="143" spans="1:9">
      <c r="A143" s="762"/>
      <c r="B143" s="756"/>
      <c r="C143" s="763"/>
      <c r="D143" s="262" t="s">
        <v>57</v>
      </c>
      <c r="E143" s="263">
        <f>E141-E142</f>
        <v>5509500</v>
      </c>
      <c r="F143" s="263">
        <v>0</v>
      </c>
      <c r="G143" s="263">
        <f>G141-G142</f>
        <v>0</v>
      </c>
      <c r="H143" s="263">
        <v>0</v>
      </c>
      <c r="I143" s="264">
        <f t="shared" si="28"/>
        <v>5509500</v>
      </c>
    </row>
    <row r="144" spans="1:9">
      <c r="A144" s="500"/>
      <c r="B144" s="756"/>
      <c r="C144" s="802" t="s">
        <v>546</v>
      </c>
      <c r="D144" s="262" t="s">
        <v>54</v>
      </c>
      <c r="E144" s="263">
        <v>18632000</v>
      </c>
      <c r="F144" s="263">
        <v>0</v>
      </c>
      <c r="G144" s="263">
        <v>0</v>
      </c>
      <c r="H144" s="263">
        <v>0</v>
      </c>
      <c r="I144" s="264">
        <f t="shared" ref="I144:I146" si="29">E144+F144+G144+H144</f>
        <v>18632000</v>
      </c>
    </row>
    <row r="145" spans="1:9">
      <c r="A145" s="500"/>
      <c r="B145" s="756"/>
      <c r="C145" s="794"/>
      <c r="D145" s="262" t="s">
        <v>52</v>
      </c>
      <c r="E145" s="263">
        <v>15842670</v>
      </c>
      <c r="F145" s="263">
        <v>0</v>
      </c>
      <c r="G145" s="263">
        <v>0</v>
      </c>
      <c r="H145" s="263">
        <v>0</v>
      </c>
      <c r="I145" s="264">
        <f t="shared" si="29"/>
        <v>15842670</v>
      </c>
    </row>
    <row r="146" spans="1:9">
      <c r="A146" s="500"/>
      <c r="B146" s="757"/>
      <c r="C146" s="795"/>
      <c r="D146" s="262" t="s">
        <v>57</v>
      </c>
      <c r="E146" s="263">
        <f>E144-E145</f>
        <v>2789330</v>
      </c>
      <c r="F146" s="263">
        <v>0</v>
      </c>
      <c r="G146" s="263">
        <f>G144-G145</f>
        <v>0</v>
      </c>
      <c r="H146" s="263">
        <v>0</v>
      </c>
      <c r="I146" s="264">
        <f t="shared" si="29"/>
        <v>2789330</v>
      </c>
    </row>
    <row r="147" spans="1:9">
      <c r="A147" s="762"/>
      <c r="B147" s="758" t="s">
        <v>562</v>
      </c>
      <c r="C147" s="759"/>
      <c r="D147" s="309" t="s">
        <v>54</v>
      </c>
      <c r="E147" s="310">
        <f t="shared" ref="E147:H149" si="30">E141+E144</f>
        <v>28000000</v>
      </c>
      <c r="F147" s="310">
        <f t="shared" si="30"/>
        <v>0</v>
      </c>
      <c r="G147" s="310">
        <f t="shared" si="30"/>
        <v>0</v>
      </c>
      <c r="H147" s="310">
        <f t="shared" si="30"/>
        <v>0</v>
      </c>
      <c r="I147" s="311">
        <f>E147+F147+G147+H147</f>
        <v>28000000</v>
      </c>
    </row>
    <row r="148" spans="1:9">
      <c r="A148" s="762"/>
      <c r="B148" s="758"/>
      <c r="C148" s="759"/>
      <c r="D148" s="309" t="s">
        <v>52</v>
      </c>
      <c r="E148" s="310">
        <f t="shared" si="30"/>
        <v>19701170</v>
      </c>
      <c r="F148" s="310">
        <f t="shared" si="30"/>
        <v>0</v>
      </c>
      <c r="G148" s="310">
        <f t="shared" si="30"/>
        <v>0</v>
      </c>
      <c r="H148" s="310">
        <f t="shared" si="30"/>
        <v>0</v>
      </c>
      <c r="I148" s="311">
        <f>E148+F148+G148+H148</f>
        <v>19701170</v>
      </c>
    </row>
    <row r="149" spans="1:9">
      <c r="A149" s="762"/>
      <c r="B149" s="800"/>
      <c r="C149" s="801"/>
      <c r="D149" s="309" t="s">
        <v>57</v>
      </c>
      <c r="E149" s="310">
        <f t="shared" si="30"/>
        <v>8298830</v>
      </c>
      <c r="F149" s="310">
        <f t="shared" si="30"/>
        <v>0</v>
      </c>
      <c r="G149" s="310">
        <f t="shared" si="30"/>
        <v>0</v>
      </c>
      <c r="H149" s="310">
        <f t="shared" si="30"/>
        <v>0</v>
      </c>
      <c r="I149" s="311">
        <f>E149+F149+G149+H149</f>
        <v>8298830</v>
      </c>
    </row>
    <row r="150" spans="1:9">
      <c r="A150" s="762"/>
      <c r="B150" s="755" t="s">
        <v>563</v>
      </c>
      <c r="C150" s="775" t="s">
        <v>288</v>
      </c>
      <c r="D150" s="262" t="s">
        <v>54</v>
      </c>
      <c r="E150" s="263">
        <v>26370000</v>
      </c>
      <c r="F150" s="263">
        <v>0</v>
      </c>
      <c r="G150" s="263">
        <v>0</v>
      </c>
      <c r="H150" s="263">
        <v>0</v>
      </c>
      <c r="I150" s="264">
        <f t="shared" ref="I150:I167" si="31">E150+F150+G150+H150</f>
        <v>26370000</v>
      </c>
    </row>
    <row r="151" spans="1:9">
      <c r="A151" s="762"/>
      <c r="B151" s="756"/>
      <c r="C151" s="756"/>
      <c r="D151" s="262" t="s">
        <v>52</v>
      </c>
      <c r="E151" s="263">
        <v>26370000</v>
      </c>
      <c r="F151" s="263">
        <v>0</v>
      </c>
      <c r="G151" s="263">
        <v>0</v>
      </c>
      <c r="H151" s="263">
        <v>0</v>
      </c>
      <c r="I151" s="264">
        <f t="shared" si="31"/>
        <v>26370000</v>
      </c>
    </row>
    <row r="152" spans="1:9">
      <c r="A152" s="762"/>
      <c r="B152" s="756"/>
      <c r="C152" s="763"/>
      <c r="D152" s="262" t="s">
        <v>57</v>
      </c>
      <c r="E152" s="263">
        <f>E150-E151</f>
        <v>0</v>
      </c>
      <c r="F152" s="263">
        <v>0</v>
      </c>
      <c r="G152" s="263">
        <v>0</v>
      </c>
      <c r="H152" s="263">
        <v>0</v>
      </c>
      <c r="I152" s="264">
        <f t="shared" si="31"/>
        <v>0</v>
      </c>
    </row>
    <row r="153" spans="1:9">
      <c r="A153" s="500"/>
      <c r="B153" s="756"/>
      <c r="C153" s="787" t="s">
        <v>565</v>
      </c>
      <c r="D153" s="262" t="s">
        <v>54</v>
      </c>
      <c r="E153" s="263">
        <v>23650000</v>
      </c>
      <c r="F153" s="263">
        <v>0</v>
      </c>
      <c r="G153" s="263">
        <v>0</v>
      </c>
      <c r="H153" s="263">
        <v>0</v>
      </c>
      <c r="I153" s="264">
        <f t="shared" ref="I153:I155" si="32">E153+F153+G153+H153</f>
        <v>23650000</v>
      </c>
    </row>
    <row r="154" spans="1:9">
      <c r="A154" s="500"/>
      <c r="B154" s="756"/>
      <c r="C154" s="777"/>
      <c r="D154" s="262" t="s">
        <v>52</v>
      </c>
      <c r="E154" s="263">
        <v>23650000</v>
      </c>
      <c r="F154" s="263">
        <v>0</v>
      </c>
      <c r="G154" s="263">
        <v>0</v>
      </c>
      <c r="H154" s="263">
        <v>0</v>
      </c>
      <c r="I154" s="264">
        <f t="shared" si="32"/>
        <v>23650000</v>
      </c>
    </row>
    <row r="155" spans="1:9">
      <c r="A155" s="500"/>
      <c r="B155" s="756"/>
      <c r="C155" s="777"/>
      <c r="D155" s="262" t="s">
        <v>57</v>
      </c>
      <c r="E155" s="263">
        <f>E153-E154</f>
        <v>0</v>
      </c>
      <c r="F155" s="263">
        <v>0</v>
      </c>
      <c r="G155" s="263">
        <v>0</v>
      </c>
      <c r="H155" s="263">
        <v>0</v>
      </c>
      <c r="I155" s="264">
        <f t="shared" si="32"/>
        <v>0</v>
      </c>
    </row>
    <row r="156" spans="1:9">
      <c r="A156" s="500"/>
      <c r="B156" s="756"/>
      <c r="C156" s="787" t="s">
        <v>289</v>
      </c>
      <c r="D156" s="262" t="s">
        <v>54</v>
      </c>
      <c r="E156" s="263">
        <v>6000000</v>
      </c>
      <c r="F156" s="263">
        <v>0</v>
      </c>
      <c r="G156" s="263">
        <v>0</v>
      </c>
      <c r="H156" s="263">
        <v>0</v>
      </c>
      <c r="I156" s="264">
        <f t="shared" ref="I156:I158" si="33">E156+F156+G156+H156</f>
        <v>6000000</v>
      </c>
    </row>
    <row r="157" spans="1:9">
      <c r="A157" s="500"/>
      <c r="B157" s="756"/>
      <c r="C157" s="777"/>
      <c r="D157" s="262" t="s">
        <v>52</v>
      </c>
      <c r="E157" s="263">
        <v>6000000</v>
      </c>
      <c r="F157" s="263">
        <v>0</v>
      </c>
      <c r="G157" s="263">
        <v>0</v>
      </c>
      <c r="H157" s="263">
        <v>0</v>
      </c>
      <c r="I157" s="264">
        <f t="shared" si="33"/>
        <v>6000000</v>
      </c>
    </row>
    <row r="158" spans="1:9">
      <c r="A158" s="500"/>
      <c r="B158" s="756"/>
      <c r="C158" s="788"/>
      <c r="D158" s="262" t="s">
        <v>57</v>
      </c>
      <c r="E158" s="263">
        <f>E156-E157</f>
        <v>0</v>
      </c>
      <c r="F158" s="263">
        <v>0</v>
      </c>
      <c r="G158" s="263">
        <v>0</v>
      </c>
      <c r="H158" s="263">
        <v>0</v>
      </c>
      <c r="I158" s="264">
        <f t="shared" si="33"/>
        <v>0</v>
      </c>
    </row>
    <row r="159" spans="1:9">
      <c r="A159" s="500"/>
      <c r="B159" s="756"/>
      <c r="C159" s="787" t="s">
        <v>564</v>
      </c>
      <c r="D159" s="262" t="s">
        <v>54</v>
      </c>
      <c r="E159" s="263">
        <v>3600000</v>
      </c>
      <c r="F159" s="263">
        <v>0</v>
      </c>
      <c r="G159" s="263">
        <v>0</v>
      </c>
      <c r="H159" s="263">
        <v>0</v>
      </c>
      <c r="I159" s="264">
        <f t="shared" ref="I159:I161" si="34">E159+F159+G159+H159</f>
        <v>3600000</v>
      </c>
    </row>
    <row r="160" spans="1:9">
      <c r="A160" s="500"/>
      <c r="B160" s="756"/>
      <c r="C160" s="777"/>
      <c r="D160" s="262" t="s">
        <v>52</v>
      </c>
      <c r="E160" s="263">
        <v>3600000</v>
      </c>
      <c r="F160" s="263">
        <v>0</v>
      </c>
      <c r="G160" s="263">
        <v>0</v>
      </c>
      <c r="H160" s="263">
        <v>0</v>
      </c>
      <c r="I160" s="264">
        <f t="shared" si="34"/>
        <v>3600000</v>
      </c>
    </row>
    <row r="161" spans="1:9">
      <c r="A161" s="500"/>
      <c r="B161" s="756"/>
      <c r="C161" s="778"/>
      <c r="D161" s="262" t="s">
        <v>57</v>
      </c>
      <c r="E161" s="263">
        <f>E159-E160</f>
        <v>0</v>
      </c>
      <c r="F161" s="263">
        <v>0</v>
      </c>
      <c r="G161" s="263">
        <v>0</v>
      </c>
      <c r="H161" s="263">
        <v>0</v>
      </c>
      <c r="I161" s="264">
        <f t="shared" si="34"/>
        <v>0</v>
      </c>
    </row>
    <row r="162" spans="1:9">
      <c r="A162" s="500"/>
      <c r="B162" s="756"/>
      <c r="C162" s="777" t="s">
        <v>567</v>
      </c>
      <c r="D162" s="262" t="s">
        <v>54</v>
      </c>
      <c r="E162" s="263">
        <v>8000000</v>
      </c>
      <c r="F162" s="263">
        <v>0</v>
      </c>
      <c r="G162" s="263">
        <v>0</v>
      </c>
      <c r="H162" s="263">
        <v>0</v>
      </c>
      <c r="I162" s="264">
        <f t="shared" ref="I162:I164" si="35">E162+F162+G162+H162</f>
        <v>8000000</v>
      </c>
    </row>
    <row r="163" spans="1:9">
      <c r="A163" s="500"/>
      <c r="B163" s="756"/>
      <c r="C163" s="777"/>
      <c r="D163" s="262" t="s">
        <v>52</v>
      </c>
      <c r="E163" s="263">
        <v>8000000</v>
      </c>
      <c r="F163" s="263">
        <v>0</v>
      </c>
      <c r="G163" s="263">
        <v>0</v>
      </c>
      <c r="H163" s="263">
        <v>0</v>
      </c>
      <c r="I163" s="264">
        <f t="shared" si="35"/>
        <v>8000000</v>
      </c>
    </row>
    <row r="164" spans="1:9">
      <c r="A164" s="500"/>
      <c r="B164" s="757"/>
      <c r="C164" s="778"/>
      <c r="D164" s="262" t="s">
        <v>57</v>
      </c>
      <c r="E164" s="263">
        <f>E162-E163</f>
        <v>0</v>
      </c>
      <c r="F164" s="263">
        <v>0</v>
      </c>
      <c r="G164" s="263">
        <v>0</v>
      </c>
      <c r="H164" s="263">
        <v>0</v>
      </c>
      <c r="I164" s="264">
        <f t="shared" si="35"/>
        <v>0</v>
      </c>
    </row>
    <row r="165" spans="1:9">
      <c r="A165" s="762"/>
      <c r="B165" s="758" t="s">
        <v>566</v>
      </c>
      <c r="C165" s="759"/>
      <c r="D165" s="309" t="s">
        <v>54</v>
      </c>
      <c r="E165" s="310">
        <f>E150+E153+E156+E159+E162</f>
        <v>67620000</v>
      </c>
      <c r="F165" s="310">
        <v>0</v>
      </c>
      <c r="G165" s="310">
        <v>0</v>
      </c>
      <c r="H165" s="310">
        <v>0</v>
      </c>
      <c r="I165" s="311">
        <f t="shared" si="31"/>
        <v>67620000</v>
      </c>
    </row>
    <row r="166" spans="1:9">
      <c r="A166" s="762"/>
      <c r="B166" s="758"/>
      <c r="C166" s="759"/>
      <c r="D166" s="309" t="s">
        <v>52</v>
      </c>
      <c r="E166" s="310">
        <f>E151+E154+E157+E160+E163</f>
        <v>67620000</v>
      </c>
      <c r="F166" s="310">
        <v>0</v>
      </c>
      <c r="G166" s="310">
        <v>0</v>
      </c>
      <c r="H166" s="310">
        <v>0</v>
      </c>
      <c r="I166" s="311">
        <f t="shared" si="31"/>
        <v>67620000</v>
      </c>
    </row>
    <row r="167" spans="1:9">
      <c r="A167" s="762"/>
      <c r="B167" s="773"/>
      <c r="C167" s="774"/>
      <c r="D167" s="309" t="s">
        <v>57</v>
      </c>
      <c r="E167" s="310">
        <f>E152+E155+E158+E161+E164</f>
        <v>0</v>
      </c>
      <c r="F167" s="310">
        <v>0</v>
      </c>
      <c r="G167" s="310">
        <v>0</v>
      </c>
      <c r="H167" s="310">
        <v>0</v>
      </c>
      <c r="I167" s="311">
        <f t="shared" si="31"/>
        <v>0</v>
      </c>
    </row>
    <row r="168" spans="1:9">
      <c r="A168" s="762"/>
      <c r="B168" s="775" t="s">
        <v>568</v>
      </c>
      <c r="C168" s="787" t="s">
        <v>569</v>
      </c>
      <c r="D168" s="262" t="s">
        <v>54</v>
      </c>
      <c r="E168" s="263">
        <v>3000000</v>
      </c>
      <c r="F168" s="263">
        <v>0</v>
      </c>
      <c r="G168" s="263">
        <v>0</v>
      </c>
      <c r="H168" s="263">
        <v>0</v>
      </c>
      <c r="I168" s="264">
        <f t="shared" ref="I168:I213" si="36">E168+F168+G168+H168</f>
        <v>3000000</v>
      </c>
    </row>
    <row r="169" spans="1:9">
      <c r="A169" s="762"/>
      <c r="B169" s="756"/>
      <c r="C169" s="777"/>
      <c r="D169" s="262" t="s">
        <v>52</v>
      </c>
      <c r="E169" s="263">
        <v>3000000</v>
      </c>
      <c r="F169" s="263">
        <v>0</v>
      </c>
      <c r="G169" s="263">
        <v>0</v>
      </c>
      <c r="H169" s="263">
        <v>0</v>
      </c>
      <c r="I169" s="264">
        <f t="shared" si="36"/>
        <v>3000000</v>
      </c>
    </row>
    <row r="170" spans="1:9">
      <c r="A170" s="762"/>
      <c r="B170" s="756"/>
      <c r="C170" s="788"/>
      <c r="D170" s="262" t="s">
        <v>57</v>
      </c>
      <c r="E170" s="263">
        <f>E168-E169</f>
        <v>0</v>
      </c>
      <c r="F170" s="263">
        <v>0</v>
      </c>
      <c r="G170" s="263">
        <v>0</v>
      </c>
      <c r="H170" s="263">
        <v>0</v>
      </c>
      <c r="I170" s="264">
        <f t="shared" si="36"/>
        <v>0</v>
      </c>
    </row>
    <row r="171" spans="1:9">
      <c r="A171" s="500"/>
      <c r="B171" s="756"/>
      <c r="C171" s="787" t="s">
        <v>570</v>
      </c>
      <c r="D171" s="262" t="s">
        <v>54</v>
      </c>
      <c r="E171" s="263">
        <v>5750000</v>
      </c>
      <c r="F171" s="263">
        <v>0</v>
      </c>
      <c r="G171" s="263">
        <v>0</v>
      </c>
      <c r="H171" s="263">
        <v>0</v>
      </c>
      <c r="I171" s="264">
        <f t="shared" ref="I171:I173" si="37">E171+F171+G171+H171</f>
        <v>5750000</v>
      </c>
    </row>
    <row r="172" spans="1:9">
      <c r="A172" s="500"/>
      <c r="B172" s="756"/>
      <c r="C172" s="777"/>
      <c r="D172" s="262" t="s">
        <v>52</v>
      </c>
      <c r="E172" s="263">
        <v>5749800</v>
      </c>
      <c r="F172" s="263">
        <v>0</v>
      </c>
      <c r="G172" s="263">
        <v>0</v>
      </c>
      <c r="H172" s="263">
        <v>0</v>
      </c>
      <c r="I172" s="264">
        <f t="shared" si="37"/>
        <v>5749800</v>
      </c>
    </row>
    <row r="173" spans="1:9">
      <c r="A173" s="500"/>
      <c r="B173" s="756"/>
      <c r="C173" s="778"/>
      <c r="D173" s="262" t="s">
        <v>57</v>
      </c>
      <c r="E173" s="263">
        <f>E171-E172</f>
        <v>200</v>
      </c>
      <c r="F173" s="263">
        <v>0</v>
      </c>
      <c r="G173" s="263">
        <v>0</v>
      </c>
      <c r="H173" s="263">
        <v>0</v>
      </c>
      <c r="I173" s="264">
        <f t="shared" si="37"/>
        <v>200</v>
      </c>
    </row>
    <row r="174" spans="1:9">
      <c r="A174" s="500"/>
      <c r="B174" s="756"/>
      <c r="C174" s="776" t="s">
        <v>573</v>
      </c>
      <c r="D174" s="262" t="s">
        <v>54</v>
      </c>
      <c r="E174" s="263">
        <v>2000000</v>
      </c>
      <c r="F174" s="263">
        <v>0</v>
      </c>
      <c r="G174" s="263">
        <v>0</v>
      </c>
      <c r="H174" s="263">
        <v>0</v>
      </c>
      <c r="I174" s="264">
        <f t="shared" ref="I174:I176" si="38">E174+F174+G174+H174</f>
        <v>2000000</v>
      </c>
    </row>
    <row r="175" spans="1:9">
      <c r="A175" s="500"/>
      <c r="B175" s="756"/>
      <c r="C175" s="777"/>
      <c r="D175" s="262" t="s">
        <v>52</v>
      </c>
      <c r="E175" s="263">
        <v>2000000</v>
      </c>
      <c r="F175" s="263">
        <v>0</v>
      </c>
      <c r="G175" s="263">
        <v>0</v>
      </c>
      <c r="H175" s="263">
        <v>0</v>
      </c>
      <c r="I175" s="264">
        <f t="shared" si="38"/>
        <v>2000000</v>
      </c>
    </row>
    <row r="176" spans="1:9">
      <c r="A176" s="500"/>
      <c r="B176" s="756"/>
      <c r="C176" s="778"/>
      <c r="D176" s="262" t="s">
        <v>57</v>
      </c>
      <c r="E176" s="263">
        <f>E174-E175</f>
        <v>0</v>
      </c>
      <c r="F176" s="263">
        <v>0</v>
      </c>
      <c r="G176" s="263">
        <v>0</v>
      </c>
      <c r="H176" s="263">
        <v>0</v>
      </c>
      <c r="I176" s="264">
        <f t="shared" si="38"/>
        <v>0</v>
      </c>
    </row>
    <row r="177" spans="1:9">
      <c r="A177" s="500"/>
      <c r="B177" s="756"/>
      <c r="C177" s="776" t="s">
        <v>574</v>
      </c>
      <c r="D177" s="262" t="s">
        <v>54</v>
      </c>
      <c r="E177" s="263">
        <v>2000000</v>
      </c>
      <c r="F177" s="263">
        <v>0</v>
      </c>
      <c r="G177" s="263">
        <v>0</v>
      </c>
      <c r="H177" s="263">
        <v>0</v>
      </c>
      <c r="I177" s="264">
        <f t="shared" ref="I177:I182" si="39">E177+F177+G177+H177</f>
        <v>2000000</v>
      </c>
    </row>
    <row r="178" spans="1:9">
      <c r="A178" s="500"/>
      <c r="B178" s="756"/>
      <c r="C178" s="777"/>
      <c r="D178" s="262" t="s">
        <v>52</v>
      </c>
      <c r="E178" s="263">
        <v>2000000</v>
      </c>
      <c r="F178" s="263">
        <v>0</v>
      </c>
      <c r="G178" s="263">
        <v>0</v>
      </c>
      <c r="H178" s="263">
        <v>0</v>
      </c>
      <c r="I178" s="264">
        <f t="shared" si="39"/>
        <v>2000000</v>
      </c>
    </row>
    <row r="179" spans="1:9">
      <c r="A179" s="500"/>
      <c r="B179" s="756"/>
      <c r="C179" s="778"/>
      <c r="D179" s="262" t="s">
        <v>57</v>
      </c>
      <c r="E179" s="263">
        <f>E177-E178</f>
        <v>0</v>
      </c>
      <c r="F179" s="263">
        <v>0</v>
      </c>
      <c r="G179" s="263">
        <v>0</v>
      </c>
      <c r="H179" s="263">
        <v>0</v>
      </c>
      <c r="I179" s="264">
        <f t="shared" si="39"/>
        <v>0</v>
      </c>
    </row>
    <row r="180" spans="1:9">
      <c r="A180" s="500"/>
      <c r="B180" s="756"/>
      <c r="C180" s="776" t="s">
        <v>575</v>
      </c>
      <c r="D180" s="262" t="s">
        <v>54</v>
      </c>
      <c r="E180" s="263">
        <v>5000000</v>
      </c>
      <c r="F180" s="263">
        <v>0</v>
      </c>
      <c r="G180" s="263">
        <v>0</v>
      </c>
      <c r="H180" s="263">
        <v>0</v>
      </c>
      <c r="I180" s="264">
        <f t="shared" si="39"/>
        <v>5000000</v>
      </c>
    </row>
    <row r="181" spans="1:9">
      <c r="A181" s="500"/>
      <c r="B181" s="756"/>
      <c r="C181" s="777"/>
      <c r="D181" s="262" t="s">
        <v>52</v>
      </c>
      <c r="E181" s="263">
        <v>5000000</v>
      </c>
      <c r="F181" s="263">
        <v>0</v>
      </c>
      <c r="G181" s="263">
        <v>0</v>
      </c>
      <c r="H181" s="263">
        <v>0</v>
      </c>
      <c r="I181" s="264">
        <f t="shared" si="39"/>
        <v>5000000</v>
      </c>
    </row>
    <row r="182" spans="1:9">
      <c r="A182" s="500"/>
      <c r="B182" s="757"/>
      <c r="C182" s="778"/>
      <c r="D182" s="262" t="s">
        <v>57</v>
      </c>
      <c r="E182" s="263">
        <f>E180-E181</f>
        <v>0</v>
      </c>
      <c r="F182" s="263">
        <v>0</v>
      </c>
      <c r="G182" s="263">
        <v>0</v>
      </c>
      <c r="H182" s="263">
        <v>0</v>
      </c>
      <c r="I182" s="264">
        <f t="shared" si="39"/>
        <v>0</v>
      </c>
    </row>
    <row r="183" spans="1:9">
      <c r="A183" s="762"/>
      <c r="B183" s="758" t="s">
        <v>576</v>
      </c>
      <c r="C183" s="759"/>
      <c r="D183" s="309" t="s">
        <v>54</v>
      </c>
      <c r="E183" s="310">
        <f>E168+E171+E174+E177+E180</f>
        <v>17750000</v>
      </c>
      <c r="F183" s="310">
        <v>0</v>
      </c>
      <c r="G183" s="310">
        <f>G168</f>
        <v>0</v>
      </c>
      <c r="H183" s="310">
        <v>0</v>
      </c>
      <c r="I183" s="311">
        <f t="shared" si="36"/>
        <v>17750000</v>
      </c>
    </row>
    <row r="184" spans="1:9">
      <c r="A184" s="762"/>
      <c r="B184" s="758"/>
      <c r="C184" s="759"/>
      <c r="D184" s="309" t="s">
        <v>52</v>
      </c>
      <c r="E184" s="310">
        <f>E169+E172+E175+E178+E181</f>
        <v>17749800</v>
      </c>
      <c r="F184" s="310">
        <v>0</v>
      </c>
      <c r="G184" s="310">
        <f>G169</f>
        <v>0</v>
      </c>
      <c r="H184" s="310">
        <v>0</v>
      </c>
      <c r="I184" s="311">
        <f t="shared" si="36"/>
        <v>17749800</v>
      </c>
    </row>
    <row r="185" spans="1:9">
      <c r="A185" s="762"/>
      <c r="B185" s="773"/>
      <c r="C185" s="774"/>
      <c r="D185" s="309" t="s">
        <v>57</v>
      </c>
      <c r="E185" s="310">
        <f>E170+E173+E176+E179+E182</f>
        <v>200</v>
      </c>
      <c r="F185" s="310">
        <v>0</v>
      </c>
      <c r="G185" s="310">
        <f>G170</f>
        <v>0</v>
      </c>
      <c r="H185" s="310">
        <v>0</v>
      </c>
      <c r="I185" s="311">
        <f t="shared" si="36"/>
        <v>200</v>
      </c>
    </row>
    <row r="186" spans="1:9">
      <c r="A186" s="762"/>
      <c r="B186" s="784" t="s">
        <v>581</v>
      </c>
      <c r="C186" s="775" t="s">
        <v>582</v>
      </c>
      <c r="D186" s="262" t="s">
        <v>54</v>
      </c>
      <c r="E186" s="263">
        <v>1600000</v>
      </c>
      <c r="F186" s="263">
        <v>0</v>
      </c>
      <c r="G186" s="263">
        <v>0</v>
      </c>
      <c r="H186" s="263">
        <v>0</v>
      </c>
      <c r="I186" s="264">
        <f t="shared" si="36"/>
        <v>1600000</v>
      </c>
    </row>
    <row r="187" spans="1:9">
      <c r="A187" s="762"/>
      <c r="B187" s="785"/>
      <c r="C187" s="756"/>
      <c r="D187" s="262" t="s">
        <v>52</v>
      </c>
      <c r="E187" s="263">
        <v>1600000</v>
      </c>
      <c r="F187" s="263">
        <v>0</v>
      </c>
      <c r="G187" s="263">
        <v>0</v>
      </c>
      <c r="H187" s="263">
        <v>0</v>
      </c>
      <c r="I187" s="264">
        <f t="shared" si="36"/>
        <v>1600000</v>
      </c>
    </row>
    <row r="188" spans="1:9">
      <c r="A188" s="762"/>
      <c r="B188" s="786"/>
      <c r="C188" s="763"/>
      <c r="D188" s="262" t="s">
        <v>57</v>
      </c>
      <c r="E188" s="263">
        <f>E186-E187</f>
        <v>0</v>
      </c>
      <c r="F188" s="263">
        <v>0</v>
      </c>
      <c r="G188" s="263">
        <v>0</v>
      </c>
      <c r="H188" s="263">
        <v>0</v>
      </c>
      <c r="I188" s="264">
        <f t="shared" si="36"/>
        <v>0</v>
      </c>
    </row>
    <row r="189" spans="1:9">
      <c r="A189" s="762"/>
      <c r="B189" s="758" t="s">
        <v>586</v>
      </c>
      <c r="C189" s="759"/>
      <c r="D189" s="309" t="s">
        <v>54</v>
      </c>
      <c r="E189" s="310">
        <f>E186</f>
        <v>1600000</v>
      </c>
      <c r="F189" s="310">
        <v>0</v>
      </c>
      <c r="G189" s="310">
        <f>G186</f>
        <v>0</v>
      </c>
      <c r="H189" s="310">
        <v>0</v>
      </c>
      <c r="I189" s="311">
        <f t="shared" si="36"/>
        <v>1600000</v>
      </c>
    </row>
    <row r="190" spans="1:9">
      <c r="A190" s="762"/>
      <c r="B190" s="758"/>
      <c r="C190" s="759"/>
      <c r="D190" s="309" t="s">
        <v>52</v>
      </c>
      <c r="E190" s="310">
        <f>E187</f>
        <v>1600000</v>
      </c>
      <c r="F190" s="310">
        <v>0</v>
      </c>
      <c r="G190" s="310">
        <f>G187</f>
        <v>0</v>
      </c>
      <c r="H190" s="310">
        <v>0</v>
      </c>
      <c r="I190" s="311">
        <f t="shared" si="36"/>
        <v>1600000</v>
      </c>
    </row>
    <row r="191" spans="1:9">
      <c r="A191" s="762"/>
      <c r="B191" s="773"/>
      <c r="C191" s="774"/>
      <c r="D191" s="309" t="s">
        <v>57</v>
      </c>
      <c r="E191" s="310">
        <f>E188</f>
        <v>0</v>
      </c>
      <c r="F191" s="310">
        <v>0</v>
      </c>
      <c r="G191" s="310">
        <f>G188</f>
        <v>0</v>
      </c>
      <c r="H191" s="310">
        <v>0</v>
      </c>
      <c r="I191" s="311">
        <f t="shared" si="36"/>
        <v>0</v>
      </c>
    </row>
    <row r="192" spans="1:9">
      <c r="A192" s="500"/>
      <c r="B192" s="775" t="s">
        <v>583</v>
      </c>
      <c r="C192" s="787" t="s">
        <v>584</v>
      </c>
      <c r="D192" s="262" t="s">
        <v>54</v>
      </c>
      <c r="E192" s="263">
        <v>2000000</v>
      </c>
      <c r="F192" s="263">
        <v>0</v>
      </c>
      <c r="G192" s="263">
        <v>0</v>
      </c>
      <c r="H192" s="263">
        <v>0</v>
      </c>
      <c r="I192" s="264">
        <f t="shared" ref="I192:I203" si="40">E192+F192+G192+H192</f>
        <v>2000000</v>
      </c>
    </row>
    <row r="193" spans="1:9">
      <c r="A193" s="500"/>
      <c r="B193" s="756"/>
      <c r="C193" s="777"/>
      <c r="D193" s="262" t="s">
        <v>52</v>
      </c>
      <c r="E193" s="263">
        <v>2000000</v>
      </c>
      <c r="F193" s="263">
        <v>0</v>
      </c>
      <c r="G193" s="263">
        <v>0</v>
      </c>
      <c r="H193" s="263">
        <v>0</v>
      </c>
      <c r="I193" s="264">
        <f t="shared" si="40"/>
        <v>2000000</v>
      </c>
    </row>
    <row r="194" spans="1:9">
      <c r="A194" s="500"/>
      <c r="B194" s="757"/>
      <c r="C194" s="778"/>
      <c r="D194" s="262" t="s">
        <v>57</v>
      </c>
      <c r="E194" s="263">
        <f>E192-E193</f>
        <v>0</v>
      </c>
      <c r="F194" s="263">
        <v>0</v>
      </c>
      <c r="G194" s="263">
        <v>0</v>
      </c>
      <c r="H194" s="263">
        <v>0</v>
      </c>
      <c r="I194" s="264">
        <f t="shared" si="40"/>
        <v>0</v>
      </c>
    </row>
    <row r="195" spans="1:9">
      <c r="A195" s="500"/>
      <c r="B195" s="803" t="s">
        <v>585</v>
      </c>
      <c r="C195" s="804"/>
      <c r="D195" s="309" t="s">
        <v>54</v>
      </c>
      <c r="E195" s="310">
        <f>E192</f>
        <v>2000000</v>
      </c>
      <c r="F195" s="310">
        <v>0</v>
      </c>
      <c r="G195" s="310">
        <f>G192</f>
        <v>0</v>
      </c>
      <c r="H195" s="310">
        <v>0</v>
      </c>
      <c r="I195" s="311">
        <f t="shared" si="40"/>
        <v>2000000</v>
      </c>
    </row>
    <row r="196" spans="1:9">
      <c r="A196" s="500"/>
      <c r="B196" s="758"/>
      <c r="C196" s="779"/>
      <c r="D196" s="309" t="s">
        <v>52</v>
      </c>
      <c r="E196" s="310">
        <f>E193</f>
        <v>2000000</v>
      </c>
      <c r="F196" s="310">
        <v>0</v>
      </c>
      <c r="G196" s="310">
        <f>G193</f>
        <v>0</v>
      </c>
      <c r="H196" s="310">
        <v>0</v>
      </c>
      <c r="I196" s="311">
        <f t="shared" si="40"/>
        <v>2000000</v>
      </c>
    </row>
    <row r="197" spans="1:9">
      <c r="A197" s="500"/>
      <c r="B197" s="773"/>
      <c r="C197" s="780"/>
      <c r="D197" s="309" t="s">
        <v>57</v>
      </c>
      <c r="E197" s="310">
        <f>E194</f>
        <v>0</v>
      </c>
      <c r="F197" s="310">
        <v>0</v>
      </c>
      <c r="G197" s="310">
        <f>G194</f>
        <v>0</v>
      </c>
      <c r="H197" s="310">
        <v>0</v>
      </c>
      <c r="I197" s="311">
        <f t="shared" si="40"/>
        <v>0</v>
      </c>
    </row>
    <row r="198" spans="1:9">
      <c r="A198" s="500"/>
      <c r="B198" s="775" t="s">
        <v>587</v>
      </c>
      <c r="C198" s="787" t="s">
        <v>588</v>
      </c>
      <c r="D198" s="262" t="s">
        <v>54</v>
      </c>
      <c r="E198" s="263">
        <v>300000</v>
      </c>
      <c r="F198" s="263">
        <v>0</v>
      </c>
      <c r="G198" s="263">
        <v>0</v>
      </c>
      <c r="H198" s="263">
        <v>0</v>
      </c>
      <c r="I198" s="264">
        <f t="shared" si="40"/>
        <v>300000</v>
      </c>
    </row>
    <row r="199" spans="1:9">
      <c r="A199" s="500"/>
      <c r="B199" s="756"/>
      <c r="C199" s="777"/>
      <c r="D199" s="262" t="s">
        <v>52</v>
      </c>
      <c r="E199" s="263">
        <v>300000</v>
      </c>
      <c r="F199" s="263">
        <v>0</v>
      </c>
      <c r="G199" s="263">
        <v>0</v>
      </c>
      <c r="H199" s="263">
        <v>0</v>
      </c>
      <c r="I199" s="264">
        <f t="shared" si="40"/>
        <v>300000</v>
      </c>
    </row>
    <row r="200" spans="1:9">
      <c r="A200" s="500"/>
      <c r="B200" s="757"/>
      <c r="C200" s="778"/>
      <c r="D200" s="262" t="s">
        <v>57</v>
      </c>
      <c r="E200" s="263">
        <f>E198-E199</f>
        <v>0</v>
      </c>
      <c r="F200" s="263">
        <v>0</v>
      </c>
      <c r="G200" s="263">
        <v>0</v>
      </c>
      <c r="H200" s="263">
        <v>0</v>
      </c>
      <c r="I200" s="264">
        <f t="shared" si="40"/>
        <v>0</v>
      </c>
    </row>
    <row r="201" spans="1:9">
      <c r="A201" s="500"/>
      <c r="B201" s="803" t="s">
        <v>589</v>
      </c>
      <c r="C201" s="804"/>
      <c r="D201" s="309" t="s">
        <v>54</v>
      </c>
      <c r="E201" s="310">
        <f>E198</f>
        <v>300000</v>
      </c>
      <c r="F201" s="310">
        <v>0</v>
      </c>
      <c r="G201" s="310">
        <f>G198</f>
        <v>0</v>
      </c>
      <c r="H201" s="310">
        <v>0</v>
      </c>
      <c r="I201" s="311">
        <f t="shared" si="40"/>
        <v>300000</v>
      </c>
    </row>
    <row r="202" spans="1:9">
      <c r="A202" s="500"/>
      <c r="B202" s="758"/>
      <c r="C202" s="779"/>
      <c r="D202" s="309" t="s">
        <v>52</v>
      </c>
      <c r="E202" s="310">
        <f>E199</f>
        <v>300000</v>
      </c>
      <c r="F202" s="310">
        <v>0</v>
      </c>
      <c r="G202" s="310">
        <f>G199</f>
        <v>0</v>
      </c>
      <c r="H202" s="310">
        <v>0</v>
      </c>
      <c r="I202" s="311">
        <f t="shared" si="40"/>
        <v>300000</v>
      </c>
    </row>
    <row r="203" spans="1:9">
      <c r="A203" s="500"/>
      <c r="B203" s="773"/>
      <c r="C203" s="780"/>
      <c r="D203" s="309" t="s">
        <v>57</v>
      </c>
      <c r="E203" s="310">
        <f>E200</f>
        <v>0</v>
      </c>
      <c r="F203" s="310">
        <v>0</v>
      </c>
      <c r="G203" s="310">
        <f>G200</f>
        <v>0</v>
      </c>
      <c r="H203" s="310">
        <v>0</v>
      </c>
      <c r="I203" s="311">
        <f t="shared" si="40"/>
        <v>0</v>
      </c>
    </row>
    <row r="204" spans="1:9">
      <c r="A204" s="500"/>
      <c r="B204" s="775" t="s">
        <v>577</v>
      </c>
      <c r="C204" s="787" t="s">
        <v>579</v>
      </c>
      <c r="D204" s="262" t="s">
        <v>54</v>
      </c>
      <c r="E204" s="263">
        <v>0</v>
      </c>
      <c r="F204" s="263">
        <v>0</v>
      </c>
      <c r="G204" s="263">
        <v>0</v>
      </c>
      <c r="H204" s="263">
        <v>1888942</v>
      </c>
      <c r="I204" s="264">
        <f t="shared" ref="I204:I206" si="41">E204+F204+G204+H204</f>
        <v>1888942</v>
      </c>
    </row>
    <row r="205" spans="1:9">
      <c r="A205" s="500"/>
      <c r="B205" s="756"/>
      <c r="C205" s="777"/>
      <c r="D205" s="262" t="s">
        <v>52</v>
      </c>
      <c r="E205" s="263">
        <v>0</v>
      </c>
      <c r="F205" s="263">
        <v>0</v>
      </c>
      <c r="G205" s="263">
        <v>0</v>
      </c>
      <c r="H205" s="263">
        <v>1672520</v>
      </c>
      <c r="I205" s="264">
        <f t="shared" si="41"/>
        <v>1672520</v>
      </c>
    </row>
    <row r="206" spans="1:9">
      <c r="A206" s="500"/>
      <c r="B206" s="756"/>
      <c r="C206" s="778"/>
      <c r="D206" s="262" t="s">
        <v>57</v>
      </c>
      <c r="E206" s="263">
        <f>E204-E205</f>
        <v>0</v>
      </c>
      <c r="F206" s="263">
        <v>0</v>
      </c>
      <c r="G206" s="263">
        <f>G204-G205</f>
        <v>0</v>
      </c>
      <c r="H206" s="263">
        <f>H204-H205</f>
        <v>216422</v>
      </c>
      <c r="I206" s="264">
        <f t="shared" si="41"/>
        <v>216422</v>
      </c>
    </row>
    <row r="207" spans="1:9">
      <c r="A207" s="762"/>
      <c r="B207" s="756"/>
      <c r="C207" s="756" t="s">
        <v>580</v>
      </c>
      <c r="D207" s="262" t="s">
        <v>54</v>
      </c>
      <c r="E207" s="263">
        <v>0</v>
      </c>
      <c r="F207" s="263">
        <v>0</v>
      </c>
      <c r="G207" s="263">
        <v>0</v>
      </c>
      <c r="H207" s="263">
        <v>1500269</v>
      </c>
      <c r="I207" s="264">
        <f t="shared" si="36"/>
        <v>1500269</v>
      </c>
    </row>
    <row r="208" spans="1:9">
      <c r="A208" s="762"/>
      <c r="B208" s="756"/>
      <c r="C208" s="756"/>
      <c r="D208" s="262" t="s">
        <v>52</v>
      </c>
      <c r="E208" s="263">
        <v>0</v>
      </c>
      <c r="F208" s="263">
        <v>0</v>
      </c>
      <c r="G208" s="263">
        <v>0</v>
      </c>
      <c r="H208" s="263">
        <v>8778200</v>
      </c>
      <c r="I208" s="264">
        <f t="shared" si="36"/>
        <v>8778200</v>
      </c>
    </row>
    <row r="209" spans="1:9">
      <c r="A209" s="762"/>
      <c r="B209" s="757"/>
      <c r="C209" s="763"/>
      <c r="D209" s="262" t="s">
        <v>57</v>
      </c>
      <c r="E209" s="263">
        <f>E207-E208</f>
        <v>0</v>
      </c>
      <c r="F209" s="263">
        <v>0</v>
      </c>
      <c r="G209" s="263">
        <f>G207-G208</f>
        <v>0</v>
      </c>
      <c r="H209" s="263">
        <f>H207-H208</f>
        <v>-7277931</v>
      </c>
      <c r="I209" s="264">
        <f t="shared" si="36"/>
        <v>-7277931</v>
      </c>
    </row>
    <row r="210" spans="1:9">
      <c r="A210" s="762"/>
      <c r="B210" s="758" t="s">
        <v>578</v>
      </c>
      <c r="C210" s="759"/>
      <c r="D210" s="309" t="s">
        <v>54</v>
      </c>
      <c r="E210" s="310">
        <f>E204+E207</f>
        <v>0</v>
      </c>
      <c r="F210" s="310">
        <v>0</v>
      </c>
      <c r="G210" s="310">
        <f>G207</f>
        <v>0</v>
      </c>
      <c r="H210" s="310">
        <f>H204+H207</f>
        <v>3389211</v>
      </c>
      <c r="I210" s="311">
        <f t="shared" si="36"/>
        <v>3389211</v>
      </c>
    </row>
    <row r="211" spans="1:9">
      <c r="A211" s="762"/>
      <c r="B211" s="758"/>
      <c r="C211" s="759"/>
      <c r="D211" s="309" t="s">
        <v>52</v>
      </c>
      <c r="E211" s="310">
        <f>E205+E208</f>
        <v>0</v>
      </c>
      <c r="F211" s="310">
        <v>0</v>
      </c>
      <c r="G211" s="310">
        <f>G208</f>
        <v>0</v>
      </c>
      <c r="H211" s="310">
        <f>H205+H208</f>
        <v>10450720</v>
      </c>
      <c r="I211" s="311">
        <f t="shared" si="36"/>
        <v>10450720</v>
      </c>
    </row>
    <row r="212" spans="1:9" ht="17.25" thickBot="1">
      <c r="A212" s="762"/>
      <c r="B212" s="760"/>
      <c r="C212" s="761"/>
      <c r="D212" s="309" t="s">
        <v>57</v>
      </c>
      <c r="E212" s="310">
        <f>E206+E209</f>
        <v>0</v>
      </c>
      <c r="F212" s="310">
        <v>0</v>
      </c>
      <c r="G212" s="310">
        <f>G209</f>
        <v>0</v>
      </c>
      <c r="H212" s="310">
        <f>H206+H209</f>
        <v>-7061509</v>
      </c>
      <c r="I212" s="311">
        <f t="shared" si="36"/>
        <v>-7061509</v>
      </c>
    </row>
    <row r="213" spans="1:9">
      <c r="A213" s="767" t="s">
        <v>377</v>
      </c>
      <c r="B213" s="768"/>
      <c r="C213" s="768"/>
      <c r="D213" s="299" t="s">
        <v>54</v>
      </c>
      <c r="E213" s="300">
        <f>SUM(E87,E108,E123,E129,E138,E147,E165,E183,E189,E195,E201,E210,E114)</f>
        <v>572819170</v>
      </c>
      <c r="F213" s="300">
        <f t="shared" ref="F213:H215" si="42">SUM(F87,F108,F123,F129,F138,F147,F165,F183,F189,F195,F201,F210)</f>
        <v>691136</v>
      </c>
      <c r="G213" s="300">
        <f t="shared" si="42"/>
        <v>0</v>
      </c>
      <c r="H213" s="300">
        <f t="shared" si="42"/>
        <v>3389211</v>
      </c>
      <c r="I213" s="301">
        <f t="shared" si="36"/>
        <v>576899517</v>
      </c>
    </row>
    <row r="214" spans="1:9">
      <c r="A214" s="769"/>
      <c r="B214" s="770"/>
      <c r="C214" s="770"/>
      <c r="D214" s="302" t="s">
        <v>52</v>
      </c>
      <c r="E214" s="303">
        <f>SUM(E88,E109,E124,E130,E139,E148,E166,E184,E190,E196,E202,E211,E115)</f>
        <v>507989689</v>
      </c>
      <c r="F214" s="303">
        <f t="shared" si="42"/>
        <v>1572140</v>
      </c>
      <c r="G214" s="303">
        <f t="shared" si="42"/>
        <v>0</v>
      </c>
      <c r="H214" s="303">
        <f t="shared" si="42"/>
        <v>10450720</v>
      </c>
      <c r="I214" s="304">
        <f>E214+F214+G214+H214</f>
        <v>520012549</v>
      </c>
    </row>
    <row r="215" spans="1:9" ht="17.25" thickBot="1">
      <c r="A215" s="771"/>
      <c r="B215" s="772"/>
      <c r="C215" s="772"/>
      <c r="D215" s="305" t="s">
        <v>57</v>
      </c>
      <c r="E215" s="306">
        <f>SUM(E89,E110,E125,E131,E140,E149,E167,E185,E191,E197,E203,E212,E116)</f>
        <v>64829481</v>
      </c>
      <c r="F215" s="306">
        <f t="shared" si="42"/>
        <v>-881004</v>
      </c>
      <c r="G215" s="306">
        <f t="shared" si="42"/>
        <v>0</v>
      </c>
      <c r="H215" s="306">
        <f t="shared" si="42"/>
        <v>-7061509</v>
      </c>
      <c r="I215" s="307">
        <f>E215+F215+G215+H215</f>
        <v>56886968</v>
      </c>
    </row>
    <row r="216" spans="1:9">
      <c r="A216" s="808" t="s">
        <v>381</v>
      </c>
      <c r="B216" s="796" t="s">
        <v>379</v>
      </c>
      <c r="C216" s="756" t="s">
        <v>276</v>
      </c>
      <c r="D216" s="258" t="s">
        <v>54</v>
      </c>
      <c r="E216" s="263">
        <v>0</v>
      </c>
      <c r="F216" s="260">
        <v>0</v>
      </c>
      <c r="G216" s="263">
        <v>0</v>
      </c>
      <c r="H216" s="263">
        <v>0</v>
      </c>
      <c r="I216" s="267">
        <f t="shared" ref="I216:I227" si="43">E216+F216+G216+H216</f>
        <v>0</v>
      </c>
    </row>
    <row r="217" spans="1:9">
      <c r="A217" s="762"/>
      <c r="B217" s="785"/>
      <c r="C217" s="756"/>
      <c r="D217" s="258" t="s">
        <v>52</v>
      </c>
      <c r="E217" s="260">
        <v>0</v>
      </c>
      <c r="F217" s="260">
        <v>0</v>
      </c>
      <c r="G217" s="260">
        <v>0</v>
      </c>
      <c r="H217" s="260">
        <v>0</v>
      </c>
      <c r="I217" s="267">
        <f t="shared" si="43"/>
        <v>0</v>
      </c>
    </row>
    <row r="218" spans="1:9">
      <c r="A218" s="762"/>
      <c r="B218" s="785"/>
      <c r="C218" s="763"/>
      <c r="D218" s="258" t="s">
        <v>57</v>
      </c>
      <c r="E218" s="260">
        <v>0</v>
      </c>
      <c r="F218" s="260">
        <f>F216-F217</f>
        <v>0</v>
      </c>
      <c r="G218" s="260">
        <v>0</v>
      </c>
      <c r="H218" s="260">
        <v>0</v>
      </c>
      <c r="I218" s="267">
        <f t="shared" si="43"/>
        <v>0</v>
      </c>
    </row>
    <row r="219" spans="1:9">
      <c r="A219" s="762"/>
      <c r="B219" s="785"/>
      <c r="C219" s="815" t="s">
        <v>202</v>
      </c>
      <c r="D219" s="283" t="s">
        <v>54</v>
      </c>
      <c r="E219" s="284">
        <v>0</v>
      </c>
      <c r="F219" s="284">
        <f>F216</f>
        <v>0</v>
      </c>
      <c r="G219" s="284">
        <v>0</v>
      </c>
      <c r="H219" s="284">
        <v>0</v>
      </c>
      <c r="I219" s="286">
        <f>E219+F219+G219+H219</f>
        <v>0</v>
      </c>
    </row>
    <row r="220" spans="1:9">
      <c r="A220" s="762"/>
      <c r="B220" s="785"/>
      <c r="C220" s="758"/>
      <c r="D220" s="283" t="s">
        <v>52</v>
      </c>
      <c r="E220" s="284">
        <v>0</v>
      </c>
      <c r="F220" s="284">
        <f>F217</f>
        <v>0</v>
      </c>
      <c r="G220" s="284">
        <v>0</v>
      </c>
      <c r="H220" s="284">
        <v>0</v>
      </c>
      <c r="I220" s="286">
        <f t="shared" si="43"/>
        <v>0</v>
      </c>
    </row>
    <row r="221" spans="1:9" ht="17.25" thickBot="1">
      <c r="A221" s="820"/>
      <c r="B221" s="816"/>
      <c r="C221" s="800"/>
      <c r="D221" s="313" t="s">
        <v>57</v>
      </c>
      <c r="E221" s="314">
        <v>0</v>
      </c>
      <c r="F221" s="314">
        <f>F218</f>
        <v>0</v>
      </c>
      <c r="G221" s="314">
        <v>0</v>
      </c>
      <c r="H221" s="314">
        <v>0</v>
      </c>
      <c r="I221" s="315">
        <f t="shared" si="43"/>
        <v>0</v>
      </c>
    </row>
    <row r="222" spans="1:9">
      <c r="A222" s="767" t="s">
        <v>380</v>
      </c>
      <c r="B222" s="768"/>
      <c r="C222" s="817"/>
      <c r="D222" s="316" t="s">
        <v>54</v>
      </c>
      <c r="E222" s="290">
        <v>0</v>
      </c>
      <c r="F222" s="290">
        <f t="shared" ref="F222:F224" si="44">F219</f>
        <v>0</v>
      </c>
      <c r="G222" s="290">
        <v>0</v>
      </c>
      <c r="H222" s="290">
        <v>0</v>
      </c>
      <c r="I222" s="291">
        <f t="shared" si="43"/>
        <v>0</v>
      </c>
    </row>
    <row r="223" spans="1:9">
      <c r="A223" s="769"/>
      <c r="B223" s="770"/>
      <c r="C223" s="818"/>
      <c r="D223" s="317" t="s">
        <v>52</v>
      </c>
      <c r="E223" s="293">
        <v>0</v>
      </c>
      <c r="F223" s="293">
        <f t="shared" si="44"/>
        <v>0</v>
      </c>
      <c r="G223" s="293">
        <v>0</v>
      </c>
      <c r="H223" s="293">
        <v>0</v>
      </c>
      <c r="I223" s="294">
        <f t="shared" si="43"/>
        <v>0</v>
      </c>
    </row>
    <row r="224" spans="1:9" ht="17.25" thickBot="1">
      <c r="A224" s="771"/>
      <c r="B224" s="772"/>
      <c r="C224" s="819"/>
      <c r="D224" s="318" t="s">
        <v>57</v>
      </c>
      <c r="E224" s="296">
        <v>0</v>
      </c>
      <c r="F224" s="296">
        <f t="shared" si="44"/>
        <v>0</v>
      </c>
      <c r="G224" s="296">
        <v>0</v>
      </c>
      <c r="H224" s="296">
        <v>0</v>
      </c>
      <c r="I224" s="297">
        <f t="shared" si="43"/>
        <v>0</v>
      </c>
    </row>
    <row r="225" spans="1:9" s="124" customFormat="1">
      <c r="A225" s="808" t="s">
        <v>363</v>
      </c>
      <c r="B225" s="796" t="s">
        <v>362</v>
      </c>
      <c r="C225" s="833" t="s">
        <v>275</v>
      </c>
      <c r="D225" s="273" t="s">
        <v>54</v>
      </c>
      <c r="E225" s="275">
        <v>1161373</v>
      </c>
      <c r="F225" s="275">
        <v>0</v>
      </c>
      <c r="G225" s="275">
        <v>0</v>
      </c>
      <c r="H225" s="275">
        <v>0</v>
      </c>
      <c r="I225" s="319">
        <f>E225+F225+G225+H225</f>
        <v>1161373</v>
      </c>
    </row>
    <row r="226" spans="1:9" s="124" customFormat="1">
      <c r="A226" s="762"/>
      <c r="B226" s="785"/>
      <c r="C226" s="822"/>
      <c r="D226" s="258" t="s">
        <v>52</v>
      </c>
      <c r="E226" s="260">
        <v>78828205</v>
      </c>
      <c r="F226" s="260">
        <v>0</v>
      </c>
      <c r="G226" s="260">
        <v>0</v>
      </c>
      <c r="H226" s="260">
        <v>0</v>
      </c>
      <c r="I226" s="267">
        <f t="shared" si="43"/>
        <v>78828205</v>
      </c>
    </row>
    <row r="227" spans="1:9" s="124" customFormat="1">
      <c r="A227" s="762"/>
      <c r="B227" s="786"/>
      <c r="C227" s="823"/>
      <c r="D227" s="258" t="s">
        <v>57</v>
      </c>
      <c r="E227" s="260">
        <f>E225-E226</f>
        <v>-77666832</v>
      </c>
      <c r="F227" s="260">
        <v>0</v>
      </c>
      <c r="G227" s="260">
        <v>0</v>
      </c>
      <c r="H227" s="260">
        <v>0</v>
      </c>
      <c r="I227" s="267">
        <f t="shared" si="43"/>
        <v>-77666832</v>
      </c>
    </row>
    <row r="228" spans="1:9">
      <c r="A228" s="762"/>
      <c r="B228" s="758" t="s">
        <v>274</v>
      </c>
      <c r="C228" s="779"/>
      <c r="D228" s="283" t="s">
        <v>54</v>
      </c>
      <c r="E228" s="284">
        <f>E225</f>
        <v>1161373</v>
      </c>
      <c r="F228" s="284">
        <f t="shared" ref="E228:H233" si="45">F225</f>
        <v>0</v>
      </c>
      <c r="G228" s="284">
        <f t="shared" si="45"/>
        <v>0</v>
      </c>
      <c r="H228" s="284">
        <f t="shared" si="45"/>
        <v>0</v>
      </c>
      <c r="I228" s="286">
        <f t="shared" ref="I228:I245" si="46">E228+F228+G228+H228</f>
        <v>1161373</v>
      </c>
    </row>
    <row r="229" spans="1:9">
      <c r="A229" s="762"/>
      <c r="B229" s="758"/>
      <c r="C229" s="779"/>
      <c r="D229" s="283" t="s">
        <v>52</v>
      </c>
      <c r="E229" s="284">
        <f>E226</f>
        <v>78828205</v>
      </c>
      <c r="F229" s="284">
        <f t="shared" si="45"/>
        <v>0</v>
      </c>
      <c r="G229" s="284">
        <f t="shared" si="45"/>
        <v>0</v>
      </c>
      <c r="H229" s="284">
        <f t="shared" si="45"/>
        <v>0</v>
      </c>
      <c r="I229" s="286">
        <f t="shared" si="46"/>
        <v>78828205</v>
      </c>
    </row>
    <row r="230" spans="1:9" ht="17.25" thickBot="1">
      <c r="A230" s="834"/>
      <c r="B230" s="760"/>
      <c r="C230" s="837"/>
      <c r="D230" s="287" t="s">
        <v>57</v>
      </c>
      <c r="E230" s="288">
        <f>E227</f>
        <v>-77666832</v>
      </c>
      <c r="F230" s="288">
        <f t="shared" si="45"/>
        <v>0</v>
      </c>
      <c r="G230" s="288">
        <f t="shared" si="45"/>
        <v>0</v>
      </c>
      <c r="H230" s="288">
        <f t="shared" si="45"/>
        <v>0</v>
      </c>
      <c r="I230" s="298">
        <f t="shared" si="46"/>
        <v>-77666832</v>
      </c>
    </row>
    <row r="231" spans="1:9">
      <c r="A231" s="767" t="s">
        <v>378</v>
      </c>
      <c r="B231" s="768"/>
      <c r="C231" s="817"/>
      <c r="D231" s="316" t="s">
        <v>54</v>
      </c>
      <c r="E231" s="290">
        <f>E228</f>
        <v>1161373</v>
      </c>
      <c r="F231" s="290">
        <f t="shared" si="45"/>
        <v>0</v>
      </c>
      <c r="G231" s="290">
        <f t="shared" si="45"/>
        <v>0</v>
      </c>
      <c r="H231" s="290">
        <f t="shared" si="45"/>
        <v>0</v>
      </c>
      <c r="I231" s="291">
        <f t="shared" si="46"/>
        <v>1161373</v>
      </c>
    </row>
    <row r="232" spans="1:9">
      <c r="A232" s="769"/>
      <c r="B232" s="770"/>
      <c r="C232" s="818"/>
      <c r="D232" s="317" t="s">
        <v>52</v>
      </c>
      <c r="E232" s="293">
        <f>E229</f>
        <v>78828205</v>
      </c>
      <c r="F232" s="293">
        <f t="shared" si="45"/>
        <v>0</v>
      </c>
      <c r="G232" s="293">
        <f t="shared" si="45"/>
        <v>0</v>
      </c>
      <c r="H232" s="293">
        <f t="shared" si="45"/>
        <v>0</v>
      </c>
      <c r="I232" s="294">
        <f t="shared" si="46"/>
        <v>78828205</v>
      </c>
    </row>
    <row r="233" spans="1:9" ht="17.25" thickBot="1">
      <c r="A233" s="771"/>
      <c r="B233" s="772"/>
      <c r="C233" s="819"/>
      <c r="D233" s="318" t="s">
        <v>57</v>
      </c>
      <c r="E233" s="296">
        <f t="shared" si="45"/>
        <v>-77666832</v>
      </c>
      <c r="F233" s="296">
        <f t="shared" si="45"/>
        <v>0</v>
      </c>
      <c r="G233" s="296">
        <f t="shared" si="45"/>
        <v>0</v>
      </c>
      <c r="H233" s="296">
        <f t="shared" si="45"/>
        <v>0</v>
      </c>
      <c r="I233" s="297">
        <f t="shared" si="46"/>
        <v>-77666832</v>
      </c>
    </row>
    <row r="234" spans="1:9">
      <c r="A234" s="808" t="s">
        <v>384</v>
      </c>
      <c r="B234" s="796" t="s">
        <v>382</v>
      </c>
      <c r="C234" s="833" t="s">
        <v>213</v>
      </c>
      <c r="D234" s="273" t="s">
        <v>54</v>
      </c>
      <c r="E234" s="275">
        <v>0</v>
      </c>
      <c r="F234" s="320">
        <v>0</v>
      </c>
      <c r="G234" s="320">
        <v>0</v>
      </c>
      <c r="H234" s="320">
        <v>0</v>
      </c>
      <c r="I234" s="319">
        <f t="shared" si="46"/>
        <v>0</v>
      </c>
    </row>
    <row r="235" spans="1:9">
      <c r="A235" s="762"/>
      <c r="B235" s="785"/>
      <c r="C235" s="822"/>
      <c r="D235" s="258" t="s">
        <v>52</v>
      </c>
      <c r="E235" s="260">
        <v>8378411</v>
      </c>
      <c r="F235" s="53">
        <v>6571845</v>
      </c>
      <c r="G235" s="260">
        <v>0</v>
      </c>
      <c r="H235" s="260">
        <v>10661787</v>
      </c>
      <c r="I235" s="267">
        <f t="shared" si="46"/>
        <v>25612043</v>
      </c>
    </row>
    <row r="236" spans="1:9">
      <c r="A236" s="762"/>
      <c r="B236" s="785"/>
      <c r="C236" s="823"/>
      <c r="D236" s="258" t="s">
        <v>57</v>
      </c>
      <c r="E236" s="260">
        <f>E234-E235</f>
        <v>-8378411</v>
      </c>
      <c r="F236" s="53">
        <f>F234-F235</f>
        <v>-6571845</v>
      </c>
      <c r="G236" s="53">
        <v>0</v>
      </c>
      <c r="H236" s="53">
        <f>H234-H235</f>
        <v>-10661787</v>
      </c>
      <c r="I236" s="267">
        <f t="shared" si="46"/>
        <v>-25612043</v>
      </c>
    </row>
    <row r="237" spans="1:9">
      <c r="A237" s="762"/>
      <c r="B237" s="785"/>
      <c r="C237" s="835" t="s">
        <v>202</v>
      </c>
      <c r="D237" s="283" t="s">
        <v>54</v>
      </c>
      <c r="E237" s="284">
        <f t="shared" ref="E237:H242" si="47">E234</f>
        <v>0</v>
      </c>
      <c r="F237" s="284">
        <f t="shared" si="47"/>
        <v>0</v>
      </c>
      <c r="G237" s="284">
        <f t="shared" si="47"/>
        <v>0</v>
      </c>
      <c r="H237" s="284">
        <f t="shared" si="47"/>
        <v>0</v>
      </c>
      <c r="I237" s="286">
        <f>E237+F237+G237+H237</f>
        <v>0</v>
      </c>
    </row>
    <row r="238" spans="1:9">
      <c r="A238" s="762"/>
      <c r="B238" s="785"/>
      <c r="C238" s="836"/>
      <c r="D238" s="283" t="s">
        <v>52</v>
      </c>
      <c r="E238" s="284">
        <f t="shared" si="47"/>
        <v>8378411</v>
      </c>
      <c r="F238" s="284">
        <f t="shared" si="47"/>
        <v>6571845</v>
      </c>
      <c r="G238" s="284">
        <f t="shared" si="47"/>
        <v>0</v>
      </c>
      <c r="H238" s="284">
        <f t="shared" si="47"/>
        <v>10661787</v>
      </c>
      <c r="I238" s="286">
        <f t="shared" si="46"/>
        <v>25612043</v>
      </c>
    </row>
    <row r="239" spans="1:9" ht="17.25" thickBot="1">
      <c r="A239" s="820"/>
      <c r="B239" s="816"/>
      <c r="C239" s="836"/>
      <c r="D239" s="287" t="s">
        <v>57</v>
      </c>
      <c r="E239" s="284">
        <f t="shared" si="47"/>
        <v>-8378411</v>
      </c>
      <c r="F239" s="284">
        <f t="shared" si="47"/>
        <v>-6571845</v>
      </c>
      <c r="G239" s="284">
        <f t="shared" si="47"/>
        <v>0</v>
      </c>
      <c r="H239" s="284">
        <f t="shared" si="47"/>
        <v>-10661787</v>
      </c>
      <c r="I239" s="286">
        <f t="shared" si="46"/>
        <v>-25612043</v>
      </c>
    </row>
    <row r="240" spans="1:9">
      <c r="A240" s="767" t="s">
        <v>383</v>
      </c>
      <c r="B240" s="768"/>
      <c r="C240" s="817"/>
      <c r="D240" s="316" t="s">
        <v>54</v>
      </c>
      <c r="E240" s="321">
        <f>E237</f>
        <v>0</v>
      </c>
      <c r="F240" s="321">
        <f t="shared" si="47"/>
        <v>0</v>
      </c>
      <c r="G240" s="321">
        <f t="shared" si="47"/>
        <v>0</v>
      </c>
      <c r="H240" s="321">
        <f t="shared" si="47"/>
        <v>0</v>
      </c>
      <c r="I240" s="322">
        <f>E240+F240+G240+H240</f>
        <v>0</v>
      </c>
    </row>
    <row r="241" spans="1:9">
      <c r="A241" s="769"/>
      <c r="B241" s="770"/>
      <c r="C241" s="818"/>
      <c r="D241" s="317" t="s">
        <v>52</v>
      </c>
      <c r="E241" s="323">
        <f>E238</f>
        <v>8378411</v>
      </c>
      <c r="F241" s="323">
        <f t="shared" si="47"/>
        <v>6571845</v>
      </c>
      <c r="G241" s="323">
        <f t="shared" si="47"/>
        <v>0</v>
      </c>
      <c r="H241" s="323">
        <f t="shared" si="47"/>
        <v>10661787</v>
      </c>
      <c r="I241" s="324">
        <f t="shared" si="46"/>
        <v>25612043</v>
      </c>
    </row>
    <row r="242" spans="1:9" ht="17.25" thickBot="1">
      <c r="A242" s="771"/>
      <c r="B242" s="772"/>
      <c r="C242" s="819"/>
      <c r="D242" s="325" t="s">
        <v>57</v>
      </c>
      <c r="E242" s="326">
        <f>E239</f>
        <v>-8378411</v>
      </c>
      <c r="F242" s="326">
        <f t="shared" si="47"/>
        <v>-6571845</v>
      </c>
      <c r="G242" s="326">
        <f t="shared" si="47"/>
        <v>0</v>
      </c>
      <c r="H242" s="326">
        <f t="shared" si="47"/>
        <v>-10661787</v>
      </c>
      <c r="I242" s="327">
        <f t="shared" si="46"/>
        <v>-25612043</v>
      </c>
    </row>
    <row r="243" spans="1:9">
      <c r="A243" s="824" t="s">
        <v>77</v>
      </c>
      <c r="B243" s="825"/>
      <c r="C243" s="826"/>
      <c r="D243" s="497" t="s">
        <v>54</v>
      </c>
      <c r="E243" s="328">
        <f t="shared" ref="E243:H245" si="48">SUM(E240,E231,E222,E213,E69,E54)</f>
        <v>1529454733</v>
      </c>
      <c r="F243" s="328">
        <f t="shared" si="48"/>
        <v>1534009</v>
      </c>
      <c r="G243" s="328">
        <f t="shared" si="48"/>
        <v>0</v>
      </c>
      <c r="H243" s="328">
        <f t="shared" si="48"/>
        <v>3389211</v>
      </c>
      <c r="I243" s="329">
        <f t="shared" si="46"/>
        <v>1534377953</v>
      </c>
    </row>
    <row r="244" spans="1:9">
      <c r="A244" s="827"/>
      <c r="B244" s="828"/>
      <c r="C244" s="829"/>
      <c r="D244" s="498" t="s">
        <v>52</v>
      </c>
      <c r="E244" s="330">
        <f t="shared" si="48"/>
        <v>1457064264</v>
      </c>
      <c r="F244" s="330">
        <f t="shared" si="48"/>
        <v>10843553</v>
      </c>
      <c r="G244" s="330">
        <f t="shared" si="48"/>
        <v>0</v>
      </c>
      <c r="H244" s="330">
        <f t="shared" si="48"/>
        <v>21112507</v>
      </c>
      <c r="I244" s="331">
        <f t="shared" si="46"/>
        <v>1489020324</v>
      </c>
    </row>
    <row r="245" spans="1:9" ht="17.25" thickBot="1">
      <c r="A245" s="830"/>
      <c r="B245" s="831"/>
      <c r="C245" s="832"/>
      <c r="D245" s="499" t="s">
        <v>57</v>
      </c>
      <c r="E245" s="332">
        <f t="shared" si="48"/>
        <v>72390469</v>
      </c>
      <c r="F245" s="332">
        <f t="shared" si="48"/>
        <v>-9309544</v>
      </c>
      <c r="G245" s="332">
        <f t="shared" si="48"/>
        <v>0</v>
      </c>
      <c r="H245" s="332">
        <f t="shared" si="48"/>
        <v>-17723296</v>
      </c>
      <c r="I245" s="333">
        <f t="shared" si="46"/>
        <v>45357629</v>
      </c>
    </row>
  </sheetData>
  <sheetProtection password="CC3D" sheet="1" formatCells="0" formatColumns="0" formatRows="0" insertColumns="0" insertRows="0" insertHyperlinks="0" deleteColumns="0" deleteRows="0" sort="0" autoFilter="0" pivotTables="0"/>
  <mergeCells count="149">
    <mergeCell ref="A243:C245"/>
    <mergeCell ref="B225:B227"/>
    <mergeCell ref="A225:A227"/>
    <mergeCell ref="C234:C236"/>
    <mergeCell ref="C225:C227"/>
    <mergeCell ref="A228:A230"/>
    <mergeCell ref="C237:C239"/>
    <mergeCell ref="B228:C230"/>
    <mergeCell ref="A231:C233"/>
    <mergeCell ref="A240:C242"/>
    <mergeCell ref="A234:A239"/>
    <mergeCell ref="B234:B239"/>
    <mergeCell ref="C219:C221"/>
    <mergeCell ref="C216:C218"/>
    <mergeCell ref="B216:B221"/>
    <mergeCell ref="A222:C224"/>
    <mergeCell ref="A216:A221"/>
    <mergeCell ref="A108:A110"/>
    <mergeCell ref="C150:C152"/>
    <mergeCell ref="A150:A152"/>
    <mergeCell ref="B108:C110"/>
    <mergeCell ref="B123:C125"/>
    <mergeCell ref="C117:C119"/>
    <mergeCell ref="A135:A137"/>
    <mergeCell ref="A126:A128"/>
    <mergeCell ref="A165:A167"/>
    <mergeCell ref="A147:A149"/>
    <mergeCell ref="C159:C161"/>
    <mergeCell ref="A213:C215"/>
    <mergeCell ref="A207:A209"/>
    <mergeCell ref="C207:C209"/>
    <mergeCell ref="A210:A212"/>
    <mergeCell ref="C186:C188"/>
    <mergeCell ref="A189:A191"/>
    <mergeCell ref="C132:C134"/>
    <mergeCell ref="A186:A188"/>
    <mergeCell ref="A1:I2"/>
    <mergeCell ref="A72:A74"/>
    <mergeCell ref="C72:C74"/>
    <mergeCell ref="A75:A77"/>
    <mergeCell ref="C75:C77"/>
    <mergeCell ref="A51:A53"/>
    <mergeCell ref="C63:C65"/>
    <mergeCell ref="A39:A41"/>
    <mergeCell ref="B24:B29"/>
    <mergeCell ref="B30:C32"/>
    <mergeCell ref="A27:A29"/>
    <mergeCell ref="C27:C29"/>
    <mergeCell ref="A30:A32"/>
    <mergeCell ref="C39:C41"/>
    <mergeCell ref="C60:C62"/>
    <mergeCell ref="H4:H5"/>
    <mergeCell ref="I4:I5"/>
    <mergeCell ref="D4:D5"/>
    <mergeCell ref="E4:E5"/>
    <mergeCell ref="F4:F5"/>
    <mergeCell ref="G4:G5"/>
    <mergeCell ref="B21:C23"/>
    <mergeCell ref="B66:C68"/>
    <mergeCell ref="A69:C71"/>
    <mergeCell ref="C12:C14"/>
    <mergeCell ref="A4:C4"/>
    <mergeCell ref="A48:A50"/>
    <mergeCell ref="C48:C50"/>
    <mergeCell ref="A36:A38"/>
    <mergeCell ref="C36:C38"/>
    <mergeCell ref="C42:C44"/>
    <mergeCell ref="A9:A11"/>
    <mergeCell ref="C9:C11"/>
    <mergeCell ref="A6:A8"/>
    <mergeCell ref="C6:C8"/>
    <mergeCell ref="A33:A35"/>
    <mergeCell ref="C33:C35"/>
    <mergeCell ref="A42:A44"/>
    <mergeCell ref="C45:C47"/>
    <mergeCell ref="A15:A17"/>
    <mergeCell ref="C15:C17"/>
    <mergeCell ref="A21:A23"/>
    <mergeCell ref="C24:C26"/>
    <mergeCell ref="B33:B50"/>
    <mergeCell ref="A24:A26"/>
    <mergeCell ref="B186:B188"/>
    <mergeCell ref="B210:C212"/>
    <mergeCell ref="B189:C191"/>
    <mergeCell ref="B138:C140"/>
    <mergeCell ref="C141:C143"/>
    <mergeCell ref="B147:C149"/>
    <mergeCell ref="B141:B146"/>
    <mergeCell ref="C144:C146"/>
    <mergeCell ref="C153:C155"/>
    <mergeCell ref="C177:C179"/>
    <mergeCell ref="C180:C182"/>
    <mergeCell ref="B204:B209"/>
    <mergeCell ref="C204:C206"/>
    <mergeCell ref="B192:B194"/>
    <mergeCell ref="C192:C194"/>
    <mergeCell ref="B195:C197"/>
    <mergeCell ref="B198:B200"/>
    <mergeCell ref="C198:C200"/>
    <mergeCell ref="B201:C203"/>
    <mergeCell ref="C171:C173"/>
    <mergeCell ref="C174:C176"/>
    <mergeCell ref="B168:B182"/>
    <mergeCell ref="C156:C158"/>
    <mergeCell ref="C162:C164"/>
    <mergeCell ref="A183:A185"/>
    <mergeCell ref="B165:C167"/>
    <mergeCell ref="B183:C185"/>
    <mergeCell ref="A168:A170"/>
    <mergeCell ref="C168:C170"/>
    <mergeCell ref="B6:B20"/>
    <mergeCell ref="A18:A20"/>
    <mergeCell ref="C18:C20"/>
    <mergeCell ref="B132:B137"/>
    <mergeCell ref="C135:C137"/>
    <mergeCell ref="B72:B86"/>
    <mergeCell ref="C84:C86"/>
    <mergeCell ref="B117:B122"/>
    <mergeCell ref="C120:C122"/>
    <mergeCell ref="C93:C95"/>
    <mergeCell ref="C96:C98"/>
    <mergeCell ref="C99:C101"/>
    <mergeCell ref="C102:C104"/>
    <mergeCell ref="C105:C107"/>
    <mergeCell ref="B90:B107"/>
    <mergeCell ref="A57:A68"/>
    <mergeCell ref="A90:A92"/>
    <mergeCell ref="C90:C92"/>
    <mergeCell ref="A12:A14"/>
    <mergeCell ref="B150:B164"/>
    <mergeCell ref="B51:C53"/>
    <mergeCell ref="A141:A143"/>
    <mergeCell ref="A138:A140"/>
    <mergeCell ref="C57:C59"/>
    <mergeCell ref="B57:B65"/>
    <mergeCell ref="A54:C56"/>
    <mergeCell ref="B87:C89"/>
    <mergeCell ref="A87:A89"/>
    <mergeCell ref="A81:A83"/>
    <mergeCell ref="C81:C83"/>
    <mergeCell ref="C78:C80"/>
    <mergeCell ref="A78:A80"/>
    <mergeCell ref="C111:C113"/>
    <mergeCell ref="B114:C116"/>
    <mergeCell ref="B111:B113"/>
    <mergeCell ref="B126:B128"/>
    <mergeCell ref="C126:C128"/>
    <mergeCell ref="A129:A131"/>
    <mergeCell ref="B129:C131"/>
  </mergeCells>
  <phoneticPr fontId="14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9"/>
  <sheetViews>
    <sheetView topLeftCell="A97" workbookViewId="0">
      <selection activeCell="E104" sqref="E104"/>
    </sheetView>
  </sheetViews>
  <sheetFormatPr defaultColWidth="9" defaultRowHeight="13.5"/>
  <cols>
    <col min="1" max="3" width="13.5" style="509" customWidth="1"/>
    <col min="4" max="4" width="20.375" style="509" bestFit="1" customWidth="1"/>
    <col min="5" max="5" width="15.375" style="518" customWidth="1"/>
    <col min="6" max="6" width="11.125" style="518" customWidth="1"/>
    <col min="7" max="7" width="14.125" style="518" bestFit="1" customWidth="1"/>
    <col min="8" max="8" width="10.25" style="8" bestFit="1" customWidth="1"/>
    <col min="9" max="16384" width="9" style="8"/>
  </cols>
  <sheetData>
    <row r="1" spans="1:7" ht="32.25" customHeight="1">
      <c r="A1" s="863" t="s">
        <v>400</v>
      </c>
      <c r="B1" s="863"/>
      <c r="C1" s="863"/>
      <c r="D1" s="863"/>
      <c r="E1" s="863"/>
      <c r="F1" s="863"/>
      <c r="G1" s="863"/>
    </row>
    <row r="2" spans="1:7" ht="24" customHeight="1" thickBot="1">
      <c r="A2" s="508" t="s">
        <v>310</v>
      </c>
      <c r="B2" s="508"/>
      <c r="C2" s="508"/>
      <c r="E2" s="510"/>
      <c r="F2" s="510"/>
      <c r="G2" s="511" t="s">
        <v>35</v>
      </c>
    </row>
    <row r="3" spans="1:7" ht="24" customHeight="1">
      <c r="A3" s="137" t="s">
        <v>69</v>
      </c>
      <c r="B3" s="512" t="s">
        <v>201</v>
      </c>
      <c r="C3" s="512" t="s">
        <v>210</v>
      </c>
      <c r="D3" s="513" t="s">
        <v>75</v>
      </c>
      <c r="E3" s="513" t="s">
        <v>13</v>
      </c>
      <c r="F3" s="513" t="s">
        <v>83</v>
      </c>
      <c r="G3" s="514" t="s">
        <v>17</v>
      </c>
    </row>
    <row r="4" spans="1:7" s="36" customFormat="1" ht="26.25" customHeight="1">
      <c r="A4" s="460" t="s">
        <v>108</v>
      </c>
      <c r="B4" s="854" t="s">
        <v>403</v>
      </c>
      <c r="C4" s="838" t="s">
        <v>217</v>
      </c>
      <c r="D4" s="838" t="s">
        <v>103</v>
      </c>
      <c r="E4" s="461">
        <v>27326397</v>
      </c>
      <c r="F4" s="515" t="s">
        <v>111</v>
      </c>
      <c r="G4" s="840" t="s">
        <v>322</v>
      </c>
    </row>
    <row r="5" spans="1:7" s="36" customFormat="1" ht="26.25" customHeight="1">
      <c r="A5" s="460" t="s">
        <v>402</v>
      </c>
      <c r="B5" s="856"/>
      <c r="C5" s="849"/>
      <c r="D5" s="849"/>
      <c r="E5" s="461">
        <v>18217598</v>
      </c>
      <c r="F5" s="515" t="s">
        <v>424</v>
      </c>
      <c r="G5" s="850"/>
    </row>
    <row r="6" spans="1:7" s="36" customFormat="1" ht="26.25" customHeight="1">
      <c r="A6" s="460" t="s">
        <v>401</v>
      </c>
      <c r="B6" s="855"/>
      <c r="C6" s="839"/>
      <c r="D6" s="839"/>
      <c r="E6" s="461">
        <v>45543995</v>
      </c>
      <c r="F6" s="516" t="s">
        <v>423</v>
      </c>
      <c r="G6" s="841"/>
    </row>
    <row r="7" spans="1:7" s="36" customFormat="1" ht="26.25" customHeight="1">
      <c r="A7" s="460" t="s">
        <v>108</v>
      </c>
      <c r="B7" s="854" t="s">
        <v>404</v>
      </c>
      <c r="C7" s="838" t="s">
        <v>218</v>
      </c>
      <c r="D7" s="838" t="s">
        <v>103</v>
      </c>
      <c r="E7" s="461">
        <v>23309427</v>
      </c>
      <c r="F7" s="515" t="s">
        <v>111</v>
      </c>
      <c r="G7" s="840" t="s">
        <v>397</v>
      </c>
    </row>
    <row r="8" spans="1:7" s="36" customFormat="1" ht="26.25" customHeight="1">
      <c r="A8" s="460" t="s">
        <v>402</v>
      </c>
      <c r="B8" s="856"/>
      <c r="C8" s="849"/>
      <c r="D8" s="849"/>
      <c r="E8" s="461">
        <v>15539618</v>
      </c>
      <c r="F8" s="515" t="s">
        <v>424</v>
      </c>
      <c r="G8" s="850"/>
    </row>
    <row r="9" spans="1:7" s="36" customFormat="1" ht="26.25" customHeight="1">
      <c r="A9" s="460" t="s">
        <v>401</v>
      </c>
      <c r="B9" s="855"/>
      <c r="C9" s="839"/>
      <c r="D9" s="839"/>
      <c r="E9" s="461">
        <v>38849045</v>
      </c>
      <c r="F9" s="516" t="s">
        <v>423</v>
      </c>
      <c r="G9" s="841"/>
    </row>
    <row r="10" spans="1:7" s="36" customFormat="1" ht="26.25" customHeight="1">
      <c r="A10" s="460" t="s">
        <v>108</v>
      </c>
      <c r="B10" s="838" t="s">
        <v>405</v>
      </c>
      <c r="C10" s="838" t="s">
        <v>219</v>
      </c>
      <c r="D10" s="838" t="s">
        <v>103</v>
      </c>
      <c r="E10" s="461">
        <v>28503582</v>
      </c>
      <c r="F10" s="515" t="s">
        <v>111</v>
      </c>
      <c r="G10" s="840" t="s">
        <v>398</v>
      </c>
    </row>
    <row r="11" spans="1:7" s="36" customFormat="1" ht="26.25" customHeight="1">
      <c r="A11" s="460" t="s">
        <v>402</v>
      </c>
      <c r="B11" s="849"/>
      <c r="C11" s="849"/>
      <c r="D11" s="849"/>
      <c r="E11" s="461">
        <v>19002388</v>
      </c>
      <c r="F11" s="515" t="s">
        <v>424</v>
      </c>
      <c r="G11" s="850"/>
    </row>
    <row r="12" spans="1:7" s="36" customFormat="1" ht="26.25" customHeight="1">
      <c r="A12" s="460" t="s">
        <v>401</v>
      </c>
      <c r="B12" s="839"/>
      <c r="C12" s="839"/>
      <c r="D12" s="839"/>
      <c r="E12" s="461">
        <v>47505970</v>
      </c>
      <c r="F12" s="516" t="s">
        <v>423</v>
      </c>
      <c r="G12" s="841"/>
    </row>
    <row r="13" spans="1:7" s="36" customFormat="1" ht="26.25" customHeight="1">
      <c r="A13" s="460" t="s">
        <v>108</v>
      </c>
      <c r="B13" s="838" t="s">
        <v>406</v>
      </c>
      <c r="C13" s="838" t="s">
        <v>220</v>
      </c>
      <c r="D13" s="838" t="s">
        <v>103</v>
      </c>
      <c r="E13" s="461">
        <v>20936943</v>
      </c>
      <c r="F13" s="515" t="s">
        <v>111</v>
      </c>
      <c r="G13" s="840" t="s">
        <v>407</v>
      </c>
    </row>
    <row r="14" spans="1:7" s="36" customFormat="1" ht="26.25" customHeight="1">
      <c r="A14" s="460" t="s">
        <v>402</v>
      </c>
      <c r="B14" s="849"/>
      <c r="C14" s="849"/>
      <c r="D14" s="849"/>
      <c r="E14" s="461">
        <v>13957962</v>
      </c>
      <c r="F14" s="515" t="s">
        <v>424</v>
      </c>
      <c r="G14" s="850"/>
    </row>
    <row r="15" spans="1:7" s="36" customFormat="1" ht="26.25" customHeight="1">
      <c r="A15" s="460" t="s">
        <v>401</v>
      </c>
      <c r="B15" s="839"/>
      <c r="C15" s="839"/>
      <c r="D15" s="839"/>
      <c r="E15" s="461">
        <v>34894905</v>
      </c>
      <c r="F15" s="516" t="s">
        <v>423</v>
      </c>
      <c r="G15" s="841"/>
    </row>
    <row r="16" spans="1:7" s="36" customFormat="1" ht="26.25" customHeight="1">
      <c r="A16" s="460" t="s">
        <v>98</v>
      </c>
      <c r="B16" s="838" t="s">
        <v>408</v>
      </c>
      <c r="C16" s="838" t="s">
        <v>217</v>
      </c>
      <c r="D16" s="838" t="s">
        <v>103</v>
      </c>
      <c r="E16" s="461">
        <v>1615203</v>
      </c>
      <c r="F16" s="515" t="s">
        <v>111</v>
      </c>
      <c r="G16" s="840" t="s">
        <v>409</v>
      </c>
    </row>
    <row r="17" spans="1:7" s="36" customFormat="1" ht="26.25" customHeight="1">
      <c r="A17" s="460" t="s">
        <v>402</v>
      </c>
      <c r="B17" s="849"/>
      <c r="C17" s="849"/>
      <c r="D17" s="849"/>
      <c r="E17" s="461">
        <v>1076802</v>
      </c>
      <c r="F17" s="515" t="s">
        <v>424</v>
      </c>
      <c r="G17" s="850"/>
    </row>
    <row r="18" spans="1:7" s="36" customFormat="1" ht="26.25" customHeight="1">
      <c r="A18" s="460" t="s">
        <v>401</v>
      </c>
      <c r="B18" s="839"/>
      <c r="C18" s="839"/>
      <c r="D18" s="839"/>
      <c r="E18" s="461">
        <v>2692005</v>
      </c>
      <c r="F18" s="516" t="s">
        <v>423</v>
      </c>
      <c r="G18" s="841"/>
    </row>
    <row r="19" spans="1:7" s="36" customFormat="1" ht="24.75" customHeight="1">
      <c r="A19" s="842" t="s">
        <v>254</v>
      </c>
      <c r="B19" s="843"/>
      <c r="C19" s="843"/>
      <c r="D19" s="844"/>
      <c r="E19" s="845">
        <f>SUM(E4:E18)</f>
        <v>338971840</v>
      </c>
      <c r="F19" s="846"/>
      <c r="G19" s="847"/>
    </row>
    <row r="20" spans="1:7" s="36" customFormat="1" ht="26.25" customHeight="1">
      <c r="A20" s="460" t="s">
        <v>108</v>
      </c>
      <c r="B20" s="854" t="s">
        <v>410</v>
      </c>
      <c r="C20" s="838" t="s">
        <v>218</v>
      </c>
      <c r="D20" s="838" t="s">
        <v>104</v>
      </c>
      <c r="E20" s="461">
        <v>14022498</v>
      </c>
      <c r="F20" s="515" t="s">
        <v>111</v>
      </c>
      <c r="G20" s="840" t="s">
        <v>322</v>
      </c>
    </row>
    <row r="21" spans="1:7" s="36" customFormat="1" ht="26.25" customHeight="1">
      <c r="A21" s="460" t="s">
        <v>402</v>
      </c>
      <c r="B21" s="855"/>
      <c r="C21" s="839"/>
      <c r="D21" s="839"/>
      <c r="E21" s="461">
        <v>32719161.999999996</v>
      </c>
      <c r="F21" s="515" t="s">
        <v>424</v>
      </c>
      <c r="G21" s="841"/>
    </row>
    <row r="22" spans="1:7" s="36" customFormat="1" ht="26.25" customHeight="1">
      <c r="A22" s="460" t="s">
        <v>108</v>
      </c>
      <c r="B22" s="838" t="s">
        <v>411</v>
      </c>
      <c r="C22" s="838" t="s">
        <v>218</v>
      </c>
      <c r="D22" s="838" t="s">
        <v>104</v>
      </c>
      <c r="E22" s="461">
        <v>10813206</v>
      </c>
      <c r="F22" s="515" t="s">
        <v>111</v>
      </c>
      <c r="G22" s="840" t="s">
        <v>292</v>
      </c>
    </row>
    <row r="23" spans="1:7" s="36" customFormat="1" ht="26.25" customHeight="1">
      <c r="A23" s="460" t="s">
        <v>402</v>
      </c>
      <c r="B23" s="839"/>
      <c r="C23" s="839"/>
      <c r="D23" s="839"/>
      <c r="E23" s="461">
        <v>25230814</v>
      </c>
      <c r="F23" s="515" t="s">
        <v>424</v>
      </c>
      <c r="G23" s="841"/>
    </row>
    <row r="24" spans="1:7" s="36" customFormat="1" ht="26.25" customHeight="1">
      <c r="A24" s="460" t="s">
        <v>108</v>
      </c>
      <c r="B24" s="838" t="s">
        <v>405</v>
      </c>
      <c r="C24" s="838" t="s">
        <v>218</v>
      </c>
      <c r="D24" s="838" t="s">
        <v>104</v>
      </c>
      <c r="E24" s="461">
        <v>11192187</v>
      </c>
      <c r="F24" s="515" t="s">
        <v>111</v>
      </c>
      <c r="G24" s="840" t="s">
        <v>335</v>
      </c>
    </row>
    <row r="25" spans="1:7" s="36" customFormat="1" ht="26.25" customHeight="1">
      <c r="A25" s="460" t="s">
        <v>402</v>
      </c>
      <c r="B25" s="839"/>
      <c r="C25" s="839"/>
      <c r="D25" s="839"/>
      <c r="E25" s="461">
        <v>26115103</v>
      </c>
      <c r="F25" s="515" t="s">
        <v>424</v>
      </c>
      <c r="G25" s="841"/>
    </row>
    <row r="26" spans="1:7" s="36" customFormat="1" ht="26.25" customHeight="1">
      <c r="A26" s="460" t="s">
        <v>108</v>
      </c>
      <c r="B26" s="851" t="s">
        <v>412</v>
      </c>
      <c r="C26" s="851" t="s">
        <v>218</v>
      </c>
      <c r="D26" s="851" t="s">
        <v>104</v>
      </c>
      <c r="E26" s="461">
        <v>11924109</v>
      </c>
      <c r="F26" s="515" t="s">
        <v>111</v>
      </c>
      <c r="G26" s="840" t="s">
        <v>334</v>
      </c>
    </row>
    <row r="27" spans="1:7" s="36" customFormat="1" ht="26.25" customHeight="1">
      <c r="A27" s="460" t="s">
        <v>402</v>
      </c>
      <c r="B27" s="851"/>
      <c r="C27" s="851"/>
      <c r="D27" s="851"/>
      <c r="E27" s="470">
        <v>27822921</v>
      </c>
      <c r="F27" s="515" t="s">
        <v>424</v>
      </c>
      <c r="G27" s="841"/>
    </row>
    <row r="28" spans="1:7" s="36" customFormat="1" ht="26.25" customHeight="1">
      <c r="A28" s="842" t="s">
        <v>254</v>
      </c>
      <c r="B28" s="843"/>
      <c r="C28" s="843"/>
      <c r="D28" s="844"/>
      <c r="E28" s="845">
        <f>SUM(E20:E27)</f>
        <v>159840000</v>
      </c>
      <c r="F28" s="846"/>
      <c r="G28" s="847"/>
    </row>
    <row r="29" spans="1:7" s="36" customFormat="1" ht="26.25" customHeight="1">
      <c r="A29" s="460" t="s">
        <v>108</v>
      </c>
      <c r="B29" s="838" t="s">
        <v>413</v>
      </c>
      <c r="C29" s="838" t="s">
        <v>290</v>
      </c>
      <c r="D29" s="838" t="s">
        <v>291</v>
      </c>
      <c r="E29" s="461">
        <v>29150316</v>
      </c>
      <c r="F29" s="515" t="s">
        <v>111</v>
      </c>
      <c r="G29" s="840" t="s">
        <v>203</v>
      </c>
    </row>
    <row r="30" spans="1:7" s="36" customFormat="1" ht="26.25" customHeight="1">
      <c r="A30" s="460" t="s">
        <v>402</v>
      </c>
      <c r="B30" s="839"/>
      <c r="C30" s="839"/>
      <c r="D30" s="839"/>
      <c r="E30" s="461">
        <v>68017404</v>
      </c>
      <c r="F30" s="515" t="s">
        <v>424</v>
      </c>
      <c r="G30" s="841"/>
    </row>
    <row r="31" spans="1:7" s="36" customFormat="1" ht="26.25" customHeight="1">
      <c r="A31" s="460" t="s">
        <v>108</v>
      </c>
      <c r="B31" s="838" t="s">
        <v>411</v>
      </c>
      <c r="C31" s="838" t="s">
        <v>290</v>
      </c>
      <c r="D31" s="838" t="s">
        <v>291</v>
      </c>
      <c r="E31" s="461">
        <v>15671604</v>
      </c>
      <c r="F31" s="515" t="s">
        <v>111</v>
      </c>
      <c r="G31" s="840" t="s">
        <v>321</v>
      </c>
    </row>
    <row r="32" spans="1:7" s="36" customFormat="1" ht="26.25" customHeight="1">
      <c r="A32" s="460" t="s">
        <v>402</v>
      </c>
      <c r="B32" s="839"/>
      <c r="C32" s="839"/>
      <c r="D32" s="839"/>
      <c r="E32" s="461">
        <v>36567076</v>
      </c>
      <c r="F32" s="515" t="s">
        <v>424</v>
      </c>
      <c r="G32" s="841"/>
    </row>
    <row r="33" spans="1:8" s="36" customFormat="1" ht="26.25" customHeight="1">
      <c r="A33" s="460" t="s">
        <v>311</v>
      </c>
      <c r="B33" s="838" t="s">
        <v>405</v>
      </c>
      <c r="C33" s="838" t="s">
        <v>312</v>
      </c>
      <c r="D33" s="838" t="s">
        <v>313</v>
      </c>
      <c r="E33" s="461">
        <v>29232111</v>
      </c>
      <c r="F33" s="515" t="s">
        <v>111</v>
      </c>
      <c r="G33" s="840" t="s">
        <v>314</v>
      </c>
    </row>
    <row r="34" spans="1:8" s="36" customFormat="1" ht="26.25" customHeight="1">
      <c r="A34" s="460" t="s">
        <v>402</v>
      </c>
      <c r="B34" s="839"/>
      <c r="C34" s="839"/>
      <c r="D34" s="839"/>
      <c r="E34" s="461">
        <v>68208259</v>
      </c>
      <c r="F34" s="515" t="s">
        <v>424</v>
      </c>
      <c r="G34" s="841"/>
    </row>
    <row r="35" spans="1:8" s="36" customFormat="1" ht="26.25" customHeight="1">
      <c r="A35" s="460" t="s">
        <v>108</v>
      </c>
      <c r="B35" s="838" t="s">
        <v>414</v>
      </c>
      <c r="C35" s="852" t="s">
        <v>290</v>
      </c>
      <c r="D35" s="851" t="s">
        <v>291</v>
      </c>
      <c r="E35" s="461">
        <v>24549489</v>
      </c>
      <c r="F35" s="515" t="s">
        <v>111</v>
      </c>
      <c r="G35" s="840" t="s">
        <v>315</v>
      </c>
    </row>
    <row r="36" spans="1:8" s="36" customFormat="1" ht="26.25" customHeight="1">
      <c r="A36" s="460" t="s">
        <v>402</v>
      </c>
      <c r="B36" s="839"/>
      <c r="C36" s="853"/>
      <c r="D36" s="851"/>
      <c r="E36" s="470">
        <v>57282141</v>
      </c>
      <c r="F36" s="515" t="s">
        <v>424</v>
      </c>
      <c r="G36" s="841"/>
    </row>
    <row r="37" spans="1:8" s="36" customFormat="1" ht="26.25" customHeight="1">
      <c r="A37" s="842" t="s">
        <v>255</v>
      </c>
      <c r="B37" s="843"/>
      <c r="C37" s="843"/>
      <c r="D37" s="844"/>
      <c r="E37" s="845">
        <f>SUM(E29:E36)</f>
        <v>328678400</v>
      </c>
      <c r="F37" s="846"/>
      <c r="G37" s="847"/>
    </row>
    <row r="38" spans="1:8" s="36" customFormat="1" ht="26.25" customHeight="1">
      <c r="A38" s="460" t="s">
        <v>316</v>
      </c>
      <c r="B38" s="838" t="s">
        <v>415</v>
      </c>
      <c r="C38" s="838" t="s">
        <v>317</v>
      </c>
      <c r="D38" s="838" t="s">
        <v>318</v>
      </c>
      <c r="E38" s="455">
        <v>1837500</v>
      </c>
      <c r="F38" s="515" t="s">
        <v>111</v>
      </c>
      <c r="G38" s="840" t="s">
        <v>322</v>
      </c>
    </row>
    <row r="39" spans="1:8" s="36" customFormat="1" ht="26.25" customHeight="1">
      <c r="A39" s="460" t="s">
        <v>402</v>
      </c>
      <c r="B39" s="839"/>
      <c r="C39" s="839"/>
      <c r="D39" s="839"/>
      <c r="E39" s="455">
        <v>4287500</v>
      </c>
      <c r="F39" s="515" t="s">
        <v>424</v>
      </c>
      <c r="G39" s="841"/>
    </row>
    <row r="40" spans="1:8" s="36" customFormat="1" ht="26.25" customHeight="1">
      <c r="A40" s="460" t="s">
        <v>311</v>
      </c>
      <c r="B40" s="838" t="s">
        <v>411</v>
      </c>
      <c r="C40" s="838" t="s">
        <v>312</v>
      </c>
      <c r="D40" s="838" t="s">
        <v>319</v>
      </c>
      <c r="E40" s="455">
        <v>1852500</v>
      </c>
      <c r="F40" s="515" t="s">
        <v>111</v>
      </c>
      <c r="G40" s="840" t="s">
        <v>292</v>
      </c>
    </row>
    <row r="41" spans="1:8" s="36" customFormat="1" ht="26.25" customHeight="1">
      <c r="A41" s="460" t="s">
        <v>402</v>
      </c>
      <c r="B41" s="839"/>
      <c r="C41" s="839"/>
      <c r="D41" s="839"/>
      <c r="E41" s="455">
        <v>4322500</v>
      </c>
      <c r="F41" s="515" t="s">
        <v>424</v>
      </c>
      <c r="G41" s="841"/>
    </row>
    <row r="42" spans="1:8" s="36" customFormat="1" ht="26.25" customHeight="1">
      <c r="A42" s="460" t="s">
        <v>108</v>
      </c>
      <c r="B42" s="838" t="s">
        <v>405</v>
      </c>
      <c r="C42" s="838" t="s">
        <v>209</v>
      </c>
      <c r="D42" s="838" t="s">
        <v>320</v>
      </c>
      <c r="E42" s="455">
        <v>1822500</v>
      </c>
      <c r="F42" s="515" t="s">
        <v>111</v>
      </c>
      <c r="G42" s="840" t="s">
        <v>293</v>
      </c>
    </row>
    <row r="43" spans="1:8" s="36" customFormat="1" ht="26.25" customHeight="1">
      <c r="A43" s="460" t="s">
        <v>402</v>
      </c>
      <c r="B43" s="839"/>
      <c r="C43" s="839"/>
      <c r="D43" s="839"/>
      <c r="E43" s="455">
        <v>4252500</v>
      </c>
      <c r="F43" s="515" t="s">
        <v>424</v>
      </c>
      <c r="G43" s="841"/>
    </row>
    <row r="44" spans="1:8" s="36" customFormat="1" ht="26.25" customHeight="1">
      <c r="A44" s="460" t="s">
        <v>98</v>
      </c>
      <c r="B44" s="838" t="s">
        <v>417</v>
      </c>
      <c r="C44" s="838" t="s">
        <v>418</v>
      </c>
      <c r="D44" s="838" t="s">
        <v>318</v>
      </c>
      <c r="E44" s="455">
        <v>1837500</v>
      </c>
      <c r="F44" s="515" t="s">
        <v>111</v>
      </c>
      <c r="G44" s="840" t="s">
        <v>416</v>
      </c>
    </row>
    <row r="45" spans="1:8" s="36" customFormat="1" ht="26.25" customHeight="1">
      <c r="A45" s="460" t="s">
        <v>402</v>
      </c>
      <c r="B45" s="839"/>
      <c r="C45" s="839"/>
      <c r="D45" s="839"/>
      <c r="E45" s="455">
        <v>4287500</v>
      </c>
      <c r="F45" s="515" t="s">
        <v>424</v>
      </c>
      <c r="G45" s="841"/>
    </row>
    <row r="46" spans="1:8" s="36" customFormat="1" ht="26.25" customHeight="1">
      <c r="A46" s="842" t="s">
        <v>255</v>
      </c>
      <c r="B46" s="843"/>
      <c r="C46" s="843"/>
      <c r="D46" s="844"/>
      <c r="E46" s="845">
        <f>SUM(E38:E45)</f>
        <v>24500000</v>
      </c>
      <c r="F46" s="846"/>
      <c r="G46" s="847"/>
    </row>
    <row r="47" spans="1:8" s="36" customFormat="1" ht="26.25" customHeight="1">
      <c r="A47" s="460" t="s">
        <v>108</v>
      </c>
      <c r="B47" s="838" t="s">
        <v>419</v>
      </c>
      <c r="C47" s="838" t="s">
        <v>211</v>
      </c>
      <c r="D47" s="838" t="s">
        <v>105</v>
      </c>
      <c r="E47" s="456">
        <v>11770359</v>
      </c>
      <c r="F47" s="515" t="s">
        <v>111</v>
      </c>
      <c r="G47" s="840" t="s">
        <v>322</v>
      </c>
      <c r="H47" s="40"/>
    </row>
    <row r="48" spans="1:8" s="36" customFormat="1" ht="26.25" customHeight="1">
      <c r="A48" s="460" t="s">
        <v>402</v>
      </c>
      <c r="B48" s="849"/>
      <c r="C48" s="849"/>
      <c r="D48" s="849"/>
      <c r="E48" s="456">
        <v>13732086</v>
      </c>
      <c r="F48" s="515" t="s">
        <v>424</v>
      </c>
      <c r="G48" s="850"/>
      <c r="H48" s="40"/>
    </row>
    <row r="49" spans="1:8" s="36" customFormat="1" ht="26.25" customHeight="1">
      <c r="A49" s="460" t="s">
        <v>401</v>
      </c>
      <c r="B49" s="839"/>
      <c r="C49" s="839"/>
      <c r="D49" s="839"/>
      <c r="E49" s="456">
        <v>13732085</v>
      </c>
      <c r="F49" s="516" t="s">
        <v>423</v>
      </c>
      <c r="G49" s="841"/>
      <c r="H49" s="40"/>
    </row>
    <row r="50" spans="1:8" s="36" customFormat="1" ht="26.25" customHeight="1">
      <c r="A50" s="460" t="s">
        <v>108</v>
      </c>
      <c r="B50" s="838" t="s">
        <v>420</v>
      </c>
      <c r="C50" s="838" t="s">
        <v>211</v>
      </c>
      <c r="D50" s="838" t="s">
        <v>105</v>
      </c>
      <c r="E50" s="456">
        <v>10143015</v>
      </c>
      <c r="F50" s="515" t="s">
        <v>111</v>
      </c>
      <c r="G50" s="840" t="s">
        <v>204</v>
      </c>
      <c r="H50" s="40"/>
    </row>
    <row r="51" spans="1:8" s="36" customFormat="1" ht="26.25" customHeight="1">
      <c r="A51" s="460" t="s">
        <v>402</v>
      </c>
      <c r="B51" s="849"/>
      <c r="C51" s="849"/>
      <c r="D51" s="849"/>
      <c r="E51" s="456">
        <v>11833517</v>
      </c>
      <c r="F51" s="515" t="s">
        <v>424</v>
      </c>
      <c r="G51" s="850"/>
      <c r="H51" s="40"/>
    </row>
    <row r="52" spans="1:8" s="36" customFormat="1" ht="26.25" customHeight="1">
      <c r="A52" s="460" t="s">
        <v>401</v>
      </c>
      <c r="B52" s="839"/>
      <c r="C52" s="839"/>
      <c r="D52" s="839"/>
      <c r="E52" s="456">
        <v>11833518</v>
      </c>
      <c r="F52" s="516" t="s">
        <v>423</v>
      </c>
      <c r="G52" s="841"/>
      <c r="H52" s="40"/>
    </row>
    <row r="53" spans="1:8" s="36" customFormat="1" ht="26.25" customHeight="1">
      <c r="A53" s="460" t="s">
        <v>108</v>
      </c>
      <c r="B53" s="838" t="s">
        <v>405</v>
      </c>
      <c r="C53" s="838" t="s">
        <v>211</v>
      </c>
      <c r="D53" s="838" t="s">
        <v>105</v>
      </c>
      <c r="E53" s="456">
        <v>12838443</v>
      </c>
      <c r="F53" s="515" t="s">
        <v>111</v>
      </c>
      <c r="G53" s="840" t="s">
        <v>205</v>
      </c>
      <c r="H53" s="40"/>
    </row>
    <row r="54" spans="1:8" s="36" customFormat="1" ht="26.25" customHeight="1">
      <c r="A54" s="460" t="s">
        <v>402</v>
      </c>
      <c r="B54" s="849"/>
      <c r="C54" s="849"/>
      <c r="D54" s="849"/>
      <c r="E54" s="456">
        <v>14978184</v>
      </c>
      <c r="F54" s="515" t="s">
        <v>424</v>
      </c>
      <c r="G54" s="850"/>
      <c r="H54" s="40"/>
    </row>
    <row r="55" spans="1:8" s="36" customFormat="1" ht="26.25" customHeight="1">
      <c r="A55" s="460" t="s">
        <v>401</v>
      </c>
      <c r="B55" s="839"/>
      <c r="C55" s="839"/>
      <c r="D55" s="839"/>
      <c r="E55" s="456">
        <v>14978183</v>
      </c>
      <c r="F55" s="516" t="s">
        <v>423</v>
      </c>
      <c r="G55" s="841"/>
      <c r="H55" s="40"/>
    </row>
    <row r="56" spans="1:8" s="36" customFormat="1" ht="26.25" customHeight="1">
      <c r="A56" s="506" t="s">
        <v>108</v>
      </c>
      <c r="B56" s="838" t="s">
        <v>421</v>
      </c>
      <c r="C56" s="838" t="s">
        <v>211</v>
      </c>
      <c r="D56" s="838" t="s">
        <v>105</v>
      </c>
      <c r="E56" s="456">
        <v>7540962</v>
      </c>
      <c r="F56" s="515" t="s">
        <v>111</v>
      </c>
      <c r="G56" s="840" t="s">
        <v>206</v>
      </c>
      <c r="H56" s="40"/>
    </row>
    <row r="57" spans="1:8" s="36" customFormat="1" ht="26.25" customHeight="1">
      <c r="A57" s="460" t="s">
        <v>402</v>
      </c>
      <c r="B57" s="849"/>
      <c r="C57" s="849"/>
      <c r="D57" s="849"/>
      <c r="E57" s="456">
        <v>8797789</v>
      </c>
      <c r="F57" s="515" t="s">
        <v>424</v>
      </c>
      <c r="G57" s="850"/>
      <c r="H57" s="40"/>
    </row>
    <row r="58" spans="1:8" s="36" customFormat="1" ht="26.25" customHeight="1">
      <c r="A58" s="460" t="s">
        <v>401</v>
      </c>
      <c r="B58" s="839"/>
      <c r="C58" s="839"/>
      <c r="D58" s="839"/>
      <c r="E58" s="456">
        <v>8797789</v>
      </c>
      <c r="F58" s="516" t="s">
        <v>423</v>
      </c>
      <c r="G58" s="841"/>
      <c r="H58" s="40"/>
    </row>
    <row r="59" spans="1:8" s="36" customFormat="1" ht="26.25" customHeight="1">
      <c r="A59" s="842" t="s">
        <v>255</v>
      </c>
      <c r="B59" s="843"/>
      <c r="C59" s="843"/>
      <c r="D59" s="844"/>
      <c r="E59" s="845">
        <f>SUM(E47:E58)</f>
        <v>140975930</v>
      </c>
      <c r="F59" s="846"/>
      <c r="G59" s="847"/>
      <c r="H59" s="40"/>
    </row>
    <row r="60" spans="1:8" s="36" customFormat="1" ht="26.25" customHeight="1">
      <c r="A60" s="460" t="s">
        <v>214</v>
      </c>
      <c r="B60" s="463" t="s">
        <v>410</v>
      </c>
      <c r="C60" s="463" t="s">
        <v>211</v>
      </c>
      <c r="D60" s="506" t="s">
        <v>434</v>
      </c>
      <c r="E60" s="461">
        <v>4870000</v>
      </c>
      <c r="F60" s="515" t="s">
        <v>424</v>
      </c>
      <c r="G60" s="469" t="s">
        <v>430</v>
      </c>
    </row>
    <row r="61" spans="1:8" s="36" customFormat="1" ht="26.25" customHeight="1">
      <c r="A61" s="460" t="s">
        <v>214</v>
      </c>
      <c r="B61" s="463" t="s">
        <v>432</v>
      </c>
      <c r="C61" s="463" t="s">
        <v>211</v>
      </c>
      <c r="D61" s="506" t="s">
        <v>434</v>
      </c>
      <c r="E61" s="461">
        <v>9970000</v>
      </c>
      <c r="F61" s="515" t="s">
        <v>424</v>
      </c>
      <c r="G61" s="469" t="s">
        <v>431</v>
      </c>
    </row>
    <row r="62" spans="1:8" s="36" customFormat="1" ht="26.25" customHeight="1">
      <c r="A62" s="460" t="s">
        <v>214</v>
      </c>
      <c r="B62" s="463" t="s">
        <v>420</v>
      </c>
      <c r="C62" s="463" t="s">
        <v>211</v>
      </c>
      <c r="D62" s="506" t="s">
        <v>434</v>
      </c>
      <c r="E62" s="461">
        <v>10301260</v>
      </c>
      <c r="F62" s="515" t="s">
        <v>424</v>
      </c>
      <c r="G62" s="469" t="s">
        <v>292</v>
      </c>
    </row>
    <row r="63" spans="1:8" s="36" customFormat="1" ht="26.25" customHeight="1">
      <c r="A63" s="460" t="s">
        <v>214</v>
      </c>
      <c r="B63" s="463" t="s">
        <v>405</v>
      </c>
      <c r="C63" s="463" t="s">
        <v>211</v>
      </c>
      <c r="D63" s="506" t="s">
        <v>434</v>
      </c>
      <c r="E63" s="461">
        <v>14166770</v>
      </c>
      <c r="F63" s="515" t="s">
        <v>424</v>
      </c>
      <c r="G63" s="469" t="s">
        <v>293</v>
      </c>
    </row>
    <row r="64" spans="1:8" s="36" customFormat="1" ht="26.25" customHeight="1">
      <c r="A64" s="460" t="s">
        <v>214</v>
      </c>
      <c r="B64" s="463" t="s">
        <v>414</v>
      </c>
      <c r="C64" s="463" t="s">
        <v>211</v>
      </c>
      <c r="D64" s="506" t="s">
        <v>434</v>
      </c>
      <c r="E64" s="461">
        <v>8806970</v>
      </c>
      <c r="F64" s="515" t="s">
        <v>424</v>
      </c>
      <c r="G64" s="469" t="s">
        <v>435</v>
      </c>
    </row>
    <row r="65" spans="1:7" s="36" customFormat="1" ht="26.25" customHeight="1">
      <c r="A65" s="460" t="s">
        <v>214</v>
      </c>
      <c r="B65" s="517" t="s">
        <v>433</v>
      </c>
      <c r="C65" s="463" t="s">
        <v>211</v>
      </c>
      <c r="D65" s="506" t="s">
        <v>434</v>
      </c>
      <c r="E65" s="470">
        <v>2338000</v>
      </c>
      <c r="F65" s="515" t="s">
        <v>424</v>
      </c>
      <c r="G65" s="469" t="s">
        <v>436</v>
      </c>
    </row>
    <row r="66" spans="1:7" s="36" customFormat="1" ht="26.25" customHeight="1">
      <c r="A66" s="842" t="s">
        <v>254</v>
      </c>
      <c r="B66" s="843"/>
      <c r="C66" s="843"/>
      <c r="D66" s="844"/>
      <c r="E66" s="845">
        <f>SUM(E60:E65)</f>
        <v>50453000</v>
      </c>
      <c r="F66" s="846"/>
      <c r="G66" s="847"/>
    </row>
    <row r="67" spans="1:7" s="36" customFormat="1" ht="26.25" customHeight="1">
      <c r="A67" s="460" t="s">
        <v>98</v>
      </c>
      <c r="B67" s="838" t="s">
        <v>446</v>
      </c>
      <c r="C67" s="838" t="s">
        <v>209</v>
      </c>
      <c r="D67" s="838" t="s">
        <v>448</v>
      </c>
      <c r="E67" s="455">
        <v>4204545</v>
      </c>
      <c r="F67" s="515" t="s">
        <v>111</v>
      </c>
      <c r="G67" s="840" t="s">
        <v>292</v>
      </c>
    </row>
    <row r="68" spans="1:7" s="36" customFormat="1" ht="26.25" customHeight="1">
      <c r="A68" s="460" t="s">
        <v>402</v>
      </c>
      <c r="B68" s="839"/>
      <c r="C68" s="839"/>
      <c r="D68" s="839"/>
      <c r="E68" s="455">
        <v>9810605</v>
      </c>
      <c r="F68" s="515" t="s">
        <v>424</v>
      </c>
      <c r="G68" s="841"/>
    </row>
    <row r="69" spans="1:7" s="36" customFormat="1" ht="26.25" customHeight="1">
      <c r="A69" s="460" t="s">
        <v>98</v>
      </c>
      <c r="B69" s="838" t="s">
        <v>405</v>
      </c>
      <c r="C69" s="838" t="s">
        <v>209</v>
      </c>
      <c r="D69" s="838" t="s">
        <v>448</v>
      </c>
      <c r="E69" s="455">
        <v>3914385</v>
      </c>
      <c r="F69" s="515" t="s">
        <v>111</v>
      </c>
      <c r="G69" s="840" t="s">
        <v>293</v>
      </c>
    </row>
    <row r="70" spans="1:7" s="36" customFormat="1" ht="26.25" customHeight="1">
      <c r="A70" s="460" t="s">
        <v>402</v>
      </c>
      <c r="B70" s="839"/>
      <c r="C70" s="839"/>
      <c r="D70" s="839"/>
      <c r="E70" s="455">
        <v>9133565</v>
      </c>
      <c r="F70" s="515" t="s">
        <v>424</v>
      </c>
      <c r="G70" s="841"/>
    </row>
    <row r="71" spans="1:7" s="36" customFormat="1" ht="26.25" customHeight="1">
      <c r="A71" s="460" t="s">
        <v>98</v>
      </c>
      <c r="B71" s="838" t="s">
        <v>447</v>
      </c>
      <c r="C71" s="838" t="s">
        <v>418</v>
      </c>
      <c r="D71" s="838" t="s">
        <v>448</v>
      </c>
      <c r="E71" s="455">
        <v>4931070</v>
      </c>
      <c r="F71" s="515" t="s">
        <v>111</v>
      </c>
      <c r="G71" s="840" t="s">
        <v>416</v>
      </c>
    </row>
    <row r="72" spans="1:7" s="36" customFormat="1" ht="26.25" customHeight="1">
      <c r="A72" s="460" t="s">
        <v>402</v>
      </c>
      <c r="B72" s="839"/>
      <c r="C72" s="839"/>
      <c r="D72" s="839"/>
      <c r="E72" s="455">
        <v>11505830</v>
      </c>
      <c r="F72" s="515" t="s">
        <v>424</v>
      </c>
      <c r="G72" s="841"/>
    </row>
    <row r="73" spans="1:7" s="36" customFormat="1" ht="26.25" customHeight="1">
      <c r="A73" s="842" t="s">
        <v>202</v>
      </c>
      <c r="B73" s="843"/>
      <c r="C73" s="843"/>
      <c r="D73" s="844"/>
      <c r="E73" s="845">
        <f>SUM(E67:E72)</f>
        <v>43500000</v>
      </c>
      <c r="F73" s="846"/>
      <c r="G73" s="847"/>
    </row>
    <row r="74" spans="1:7" s="36" customFormat="1" ht="26.25" customHeight="1">
      <c r="A74" s="460" t="s">
        <v>98</v>
      </c>
      <c r="B74" s="838" t="s">
        <v>449</v>
      </c>
      <c r="C74" s="838" t="s">
        <v>209</v>
      </c>
      <c r="D74" s="848" t="s">
        <v>452</v>
      </c>
      <c r="E74" s="455">
        <v>2826828</v>
      </c>
      <c r="F74" s="515" t="s">
        <v>111</v>
      </c>
      <c r="G74" s="840" t="s">
        <v>453</v>
      </c>
    </row>
    <row r="75" spans="1:7" s="36" customFormat="1" ht="26.25" customHeight="1">
      <c r="A75" s="460" t="s">
        <v>402</v>
      </c>
      <c r="B75" s="839"/>
      <c r="C75" s="839"/>
      <c r="D75" s="839"/>
      <c r="E75" s="455">
        <v>6595932</v>
      </c>
      <c r="F75" s="515" t="s">
        <v>424</v>
      </c>
      <c r="G75" s="841"/>
    </row>
    <row r="76" spans="1:7" s="36" customFormat="1" ht="26.25" customHeight="1">
      <c r="A76" s="460" t="s">
        <v>98</v>
      </c>
      <c r="B76" s="838" t="s">
        <v>411</v>
      </c>
      <c r="C76" s="838" t="s">
        <v>209</v>
      </c>
      <c r="D76" s="848" t="s">
        <v>452</v>
      </c>
      <c r="E76" s="455">
        <v>3516882</v>
      </c>
      <c r="F76" s="515" t="s">
        <v>111</v>
      </c>
      <c r="G76" s="840" t="s">
        <v>292</v>
      </c>
    </row>
    <row r="77" spans="1:7" s="36" customFormat="1" ht="26.25" customHeight="1">
      <c r="A77" s="460" t="s">
        <v>402</v>
      </c>
      <c r="B77" s="839"/>
      <c r="C77" s="839"/>
      <c r="D77" s="839"/>
      <c r="E77" s="455">
        <v>8206058</v>
      </c>
      <c r="F77" s="515" t="s">
        <v>424</v>
      </c>
      <c r="G77" s="841"/>
    </row>
    <row r="78" spans="1:7" s="36" customFormat="1" ht="26.25" customHeight="1">
      <c r="A78" s="460" t="s">
        <v>98</v>
      </c>
      <c r="B78" s="838" t="s">
        <v>450</v>
      </c>
      <c r="C78" s="838" t="s">
        <v>418</v>
      </c>
      <c r="D78" s="848" t="s">
        <v>452</v>
      </c>
      <c r="E78" s="455">
        <v>2916912</v>
      </c>
      <c r="F78" s="515" t="s">
        <v>111</v>
      </c>
      <c r="G78" s="840" t="s">
        <v>454</v>
      </c>
    </row>
    <row r="79" spans="1:7" s="36" customFormat="1" ht="26.25" customHeight="1">
      <c r="A79" s="460" t="s">
        <v>402</v>
      </c>
      <c r="B79" s="839"/>
      <c r="C79" s="839"/>
      <c r="D79" s="839"/>
      <c r="E79" s="455">
        <v>6806128</v>
      </c>
      <c r="F79" s="515" t="s">
        <v>424</v>
      </c>
      <c r="G79" s="841"/>
    </row>
    <row r="80" spans="1:7" s="36" customFormat="1" ht="26.25" customHeight="1">
      <c r="A80" s="460" t="s">
        <v>98</v>
      </c>
      <c r="B80" s="838" t="s">
        <v>451</v>
      </c>
      <c r="C80" s="838" t="s">
        <v>418</v>
      </c>
      <c r="D80" s="848" t="s">
        <v>452</v>
      </c>
      <c r="E80" s="455">
        <v>4539378</v>
      </c>
      <c r="F80" s="515" t="s">
        <v>111</v>
      </c>
      <c r="G80" s="840" t="s">
        <v>416</v>
      </c>
    </row>
    <row r="81" spans="1:7" s="36" customFormat="1" ht="26.25" customHeight="1">
      <c r="A81" s="460" t="s">
        <v>402</v>
      </c>
      <c r="B81" s="839"/>
      <c r="C81" s="839"/>
      <c r="D81" s="839"/>
      <c r="E81" s="455">
        <v>10591882</v>
      </c>
      <c r="F81" s="515" t="s">
        <v>424</v>
      </c>
      <c r="G81" s="841"/>
    </row>
    <row r="82" spans="1:7" s="36" customFormat="1" ht="26.25" customHeight="1">
      <c r="A82" s="842" t="s">
        <v>202</v>
      </c>
      <c r="B82" s="843"/>
      <c r="C82" s="843"/>
      <c r="D82" s="844"/>
      <c r="E82" s="845">
        <f>SUM(E74:E81)</f>
        <v>46000000</v>
      </c>
      <c r="F82" s="846"/>
      <c r="G82" s="847"/>
    </row>
    <row r="83" spans="1:7" s="36" customFormat="1" ht="26.25" customHeight="1">
      <c r="A83" s="460" t="s">
        <v>214</v>
      </c>
      <c r="B83" s="838" t="s">
        <v>405</v>
      </c>
      <c r="C83" s="838" t="s">
        <v>442</v>
      </c>
      <c r="D83" s="838" t="s">
        <v>474</v>
      </c>
      <c r="E83" s="461">
        <v>5556945</v>
      </c>
      <c r="F83" s="515" t="s">
        <v>424</v>
      </c>
      <c r="G83" s="840" t="s">
        <v>293</v>
      </c>
    </row>
    <row r="84" spans="1:7" s="36" customFormat="1" ht="26.25" customHeight="1">
      <c r="A84" s="460" t="s">
        <v>401</v>
      </c>
      <c r="B84" s="839"/>
      <c r="C84" s="839"/>
      <c r="D84" s="839"/>
      <c r="E84" s="461">
        <v>5556945</v>
      </c>
      <c r="F84" s="515" t="s">
        <v>423</v>
      </c>
      <c r="G84" s="841"/>
    </row>
    <row r="85" spans="1:7" s="36" customFormat="1" ht="26.25" customHeight="1">
      <c r="A85" s="460" t="s">
        <v>214</v>
      </c>
      <c r="B85" s="463" t="s">
        <v>475</v>
      </c>
      <c r="C85" s="463" t="s">
        <v>442</v>
      </c>
      <c r="D85" s="506" t="s">
        <v>476</v>
      </c>
      <c r="E85" s="461">
        <v>11535800</v>
      </c>
      <c r="F85" s="515" t="s">
        <v>424</v>
      </c>
      <c r="G85" s="469" t="s">
        <v>293</v>
      </c>
    </row>
    <row r="86" spans="1:7" s="36" customFormat="1" ht="26.25" customHeight="1">
      <c r="A86" s="460" t="s">
        <v>214</v>
      </c>
      <c r="B86" s="838" t="s">
        <v>477</v>
      </c>
      <c r="C86" s="838" t="s">
        <v>442</v>
      </c>
      <c r="D86" s="838" t="s">
        <v>474</v>
      </c>
      <c r="E86" s="461">
        <v>15719660</v>
      </c>
      <c r="F86" s="515" t="s">
        <v>424</v>
      </c>
      <c r="G86" s="840" t="s">
        <v>478</v>
      </c>
    </row>
    <row r="87" spans="1:7" s="36" customFormat="1" ht="26.25" customHeight="1">
      <c r="A87" s="460" t="s">
        <v>401</v>
      </c>
      <c r="B87" s="839"/>
      <c r="C87" s="839"/>
      <c r="D87" s="839"/>
      <c r="E87" s="461">
        <v>15719660</v>
      </c>
      <c r="F87" s="515" t="s">
        <v>423</v>
      </c>
      <c r="G87" s="841"/>
    </row>
    <row r="88" spans="1:7" s="36" customFormat="1" ht="26.25" customHeight="1">
      <c r="A88" s="460" t="s">
        <v>214</v>
      </c>
      <c r="B88" s="463" t="s">
        <v>477</v>
      </c>
      <c r="C88" s="463" t="s">
        <v>442</v>
      </c>
      <c r="D88" s="506" t="s">
        <v>476</v>
      </c>
      <c r="E88" s="461">
        <v>16464200</v>
      </c>
      <c r="F88" s="515" t="s">
        <v>424</v>
      </c>
      <c r="G88" s="469" t="s">
        <v>294</v>
      </c>
    </row>
    <row r="89" spans="1:7" s="36" customFormat="1" ht="26.25" customHeight="1">
      <c r="A89" s="842" t="s">
        <v>202</v>
      </c>
      <c r="B89" s="843"/>
      <c r="C89" s="843"/>
      <c r="D89" s="844"/>
      <c r="E89" s="845">
        <f>SUM(E83:E88)</f>
        <v>70553210</v>
      </c>
      <c r="F89" s="846"/>
      <c r="G89" s="847"/>
    </row>
    <row r="90" spans="1:7" s="36" customFormat="1" ht="26.25" customHeight="1">
      <c r="A90" s="460" t="s">
        <v>214</v>
      </c>
      <c r="B90" s="463" t="s">
        <v>441</v>
      </c>
      <c r="C90" s="463" t="s">
        <v>442</v>
      </c>
      <c r="D90" s="506" t="s">
        <v>443</v>
      </c>
      <c r="E90" s="461">
        <v>20000000</v>
      </c>
      <c r="F90" s="515" t="s">
        <v>424</v>
      </c>
      <c r="G90" s="469" t="s">
        <v>295</v>
      </c>
    </row>
    <row r="91" spans="1:7" s="36" customFormat="1" ht="26.25" customHeight="1">
      <c r="A91" s="842" t="s">
        <v>202</v>
      </c>
      <c r="B91" s="843"/>
      <c r="C91" s="843"/>
      <c r="D91" s="844"/>
      <c r="E91" s="845">
        <f>SUM(E90)</f>
        <v>20000000</v>
      </c>
      <c r="F91" s="846"/>
      <c r="G91" s="847"/>
    </row>
    <row r="92" spans="1:7" s="36" customFormat="1" ht="26.25" customHeight="1">
      <c r="A92" s="460" t="s">
        <v>214</v>
      </c>
      <c r="B92" s="463" t="s">
        <v>410</v>
      </c>
      <c r="C92" s="463" t="s">
        <v>209</v>
      </c>
      <c r="D92" s="506" t="s">
        <v>469</v>
      </c>
      <c r="E92" s="455">
        <v>24106080</v>
      </c>
      <c r="F92" s="515" t="s">
        <v>424</v>
      </c>
      <c r="G92" s="469" t="s">
        <v>466</v>
      </c>
    </row>
    <row r="93" spans="1:7" s="36" customFormat="1" ht="26.25" customHeight="1">
      <c r="A93" s="460" t="s">
        <v>214</v>
      </c>
      <c r="B93" s="463" t="s">
        <v>467</v>
      </c>
      <c r="C93" s="463" t="s">
        <v>312</v>
      </c>
      <c r="D93" s="506" t="s">
        <v>191</v>
      </c>
      <c r="E93" s="455">
        <v>10645690</v>
      </c>
      <c r="F93" s="515" t="s">
        <v>424</v>
      </c>
      <c r="G93" s="469" t="s">
        <v>333</v>
      </c>
    </row>
    <row r="94" spans="1:7" s="36" customFormat="1" ht="26.25" customHeight="1">
      <c r="A94" s="460" t="s">
        <v>214</v>
      </c>
      <c r="B94" s="463" t="s">
        <v>468</v>
      </c>
      <c r="C94" s="463" t="s">
        <v>209</v>
      </c>
      <c r="D94" s="506" t="s">
        <v>191</v>
      </c>
      <c r="E94" s="455">
        <v>29104140</v>
      </c>
      <c r="F94" s="515" t="s">
        <v>424</v>
      </c>
      <c r="G94" s="469" t="s">
        <v>293</v>
      </c>
    </row>
    <row r="95" spans="1:7" s="36" customFormat="1" ht="26.25" customHeight="1">
      <c r="A95" s="460" t="s">
        <v>214</v>
      </c>
      <c r="B95" s="463" t="s">
        <v>414</v>
      </c>
      <c r="C95" s="463" t="s">
        <v>209</v>
      </c>
      <c r="D95" s="506" t="s">
        <v>470</v>
      </c>
      <c r="E95" s="455">
        <v>6649050</v>
      </c>
      <c r="F95" s="515" t="s">
        <v>424</v>
      </c>
      <c r="G95" s="469" t="s">
        <v>334</v>
      </c>
    </row>
    <row r="96" spans="1:7" s="36" customFormat="1" ht="26.25" customHeight="1">
      <c r="A96" s="842" t="s">
        <v>255</v>
      </c>
      <c r="B96" s="843"/>
      <c r="C96" s="843"/>
      <c r="D96" s="844"/>
      <c r="E96" s="845">
        <f>SUM(E92:E95)</f>
        <v>70504960</v>
      </c>
      <c r="F96" s="846"/>
      <c r="G96" s="847"/>
    </row>
    <row r="97" spans="1:9" s="36" customFormat="1" ht="26.25" customHeight="1">
      <c r="A97" s="460" t="s">
        <v>214</v>
      </c>
      <c r="B97" s="463" t="s">
        <v>405</v>
      </c>
      <c r="C97" s="463" t="s">
        <v>211</v>
      </c>
      <c r="D97" s="506" t="s">
        <v>460</v>
      </c>
      <c r="E97" s="457">
        <v>2150000</v>
      </c>
      <c r="F97" s="516" t="s">
        <v>445</v>
      </c>
      <c r="G97" s="469" t="s">
        <v>295</v>
      </c>
    </row>
    <row r="98" spans="1:9" s="36" customFormat="1" ht="26.25" customHeight="1">
      <c r="A98" s="842" t="s">
        <v>202</v>
      </c>
      <c r="B98" s="843"/>
      <c r="C98" s="843"/>
      <c r="D98" s="844"/>
      <c r="E98" s="864">
        <f>E97</f>
        <v>2150000</v>
      </c>
      <c r="F98" s="865"/>
      <c r="G98" s="866"/>
    </row>
    <row r="99" spans="1:9" s="36" customFormat="1" ht="26.25" customHeight="1">
      <c r="A99" s="460" t="s">
        <v>214</v>
      </c>
      <c r="B99" s="463" t="s">
        <v>444</v>
      </c>
      <c r="C99" s="463" t="s">
        <v>209</v>
      </c>
      <c r="D99" s="464" t="s">
        <v>373</v>
      </c>
      <c r="E99" s="458">
        <v>2000000</v>
      </c>
      <c r="F99" s="516" t="s">
        <v>445</v>
      </c>
      <c r="G99" s="505" t="s">
        <v>295</v>
      </c>
      <c r="H99" s="40"/>
      <c r="I99" s="41"/>
    </row>
    <row r="100" spans="1:9" s="36" customFormat="1" ht="26.25" customHeight="1">
      <c r="A100" s="842" t="s">
        <v>202</v>
      </c>
      <c r="B100" s="843"/>
      <c r="C100" s="843"/>
      <c r="D100" s="844"/>
      <c r="E100" s="845">
        <f>E99</f>
        <v>2000000</v>
      </c>
      <c r="F100" s="846"/>
      <c r="G100" s="847"/>
      <c r="H100" s="40"/>
      <c r="I100" s="41"/>
    </row>
    <row r="101" spans="1:9" s="36" customFormat="1" ht="26.25" customHeight="1">
      <c r="A101" s="460" t="s">
        <v>214</v>
      </c>
      <c r="B101" s="838" t="s">
        <v>419</v>
      </c>
      <c r="C101" s="838" t="s">
        <v>211</v>
      </c>
      <c r="D101" s="838" t="s">
        <v>456</v>
      </c>
      <c r="E101" s="457">
        <v>6595175</v>
      </c>
      <c r="F101" s="516" t="s">
        <v>445</v>
      </c>
      <c r="G101" s="840" t="s">
        <v>455</v>
      </c>
      <c r="H101" s="40"/>
      <c r="I101" s="41"/>
    </row>
    <row r="102" spans="1:9" s="36" customFormat="1" ht="26.25" customHeight="1">
      <c r="A102" s="460" t="s">
        <v>221</v>
      </c>
      <c r="B102" s="839"/>
      <c r="C102" s="839"/>
      <c r="D102" s="839"/>
      <c r="E102" s="457">
        <v>6595175</v>
      </c>
      <c r="F102" s="515" t="s">
        <v>109</v>
      </c>
      <c r="G102" s="841"/>
      <c r="H102" s="40"/>
      <c r="I102" s="41"/>
    </row>
    <row r="103" spans="1:9" s="36" customFormat="1" ht="26.25" customHeight="1">
      <c r="A103" s="460" t="s">
        <v>214</v>
      </c>
      <c r="B103" s="838" t="s">
        <v>446</v>
      </c>
      <c r="C103" s="838" t="s">
        <v>211</v>
      </c>
      <c r="D103" s="838" t="s">
        <v>456</v>
      </c>
      <c r="E103" s="457">
        <v>3519050</v>
      </c>
      <c r="F103" s="516" t="s">
        <v>445</v>
      </c>
      <c r="G103" s="840" t="s">
        <v>457</v>
      </c>
      <c r="H103" s="40"/>
      <c r="I103" s="41"/>
    </row>
    <row r="104" spans="1:9" s="36" customFormat="1" ht="26.25" customHeight="1">
      <c r="A104" s="460" t="s">
        <v>221</v>
      </c>
      <c r="B104" s="839"/>
      <c r="C104" s="839"/>
      <c r="D104" s="839"/>
      <c r="E104" s="457">
        <v>3519050</v>
      </c>
      <c r="F104" s="515" t="s">
        <v>109</v>
      </c>
      <c r="G104" s="841"/>
      <c r="H104" s="40"/>
      <c r="I104" s="41"/>
    </row>
    <row r="105" spans="1:9" s="36" customFormat="1" ht="26.25" customHeight="1">
      <c r="A105" s="460" t="s">
        <v>214</v>
      </c>
      <c r="B105" s="838" t="s">
        <v>458</v>
      </c>
      <c r="C105" s="838" t="s">
        <v>331</v>
      </c>
      <c r="D105" s="838" t="s">
        <v>456</v>
      </c>
      <c r="E105" s="457">
        <v>8892425</v>
      </c>
      <c r="F105" s="516" t="s">
        <v>445</v>
      </c>
      <c r="G105" s="840" t="s">
        <v>293</v>
      </c>
      <c r="H105" s="40"/>
      <c r="I105" s="41"/>
    </row>
    <row r="106" spans="1:9" s="36" customFormat="1" ht="26.25" customHeight="1">
      <c r="A106" s="460" t="s">
        <v>221</v>
      </c>
      <c r="B106" s="839"/>
      <c r="C106" s="839"/>
      <c r="D106" s="839"/>
      <c r="E106" s="457">
        <v>8892425</v>
      </c>
      <c r="F106" s="515" t="s">
        <v>109</v>
      </c>
      <c r="G106" s="841"/>
      <c r="H106" s="40"/>
      <c r="I106" s="41"/>
    </row>
    <row r="107" spans="1:9" s="36" customFormat="1" ht="26.25" customHeight="1">
      <c r="A107" s="460" t="s">
        <v>459</v>
      </c>
      <c r="B107" s="838" t="s">
        <v>414</v>
      </c>
      <c r="C107" s="838" t="s">
        <v>332</v>
      </c>
      <c r="D107" s="838" t="s">
        <v>456</v>
      </c>
      <c r="E107" s="457">
        <v>1693350</v>
      </c>
      <c r="F107" s="516" t="s">
        <v>445</v>
      </c>
      <c r="G107" s="840" t="s">
        <v>416</v>
      </c>
      <c r="H107" s="40"/>
      <c r="I107" s="41"/>
    </row>
    <row r="108" spans="1:9" s="36" customFormat="1" ht="26.25" customHeight="1">
      <c r="A108" s="460" t="s">
        <v>221</v>
      </c>
      <c r="B108" s="839"/>
      <c r="C108" s="839"/>
      <c r="D108" s="839"/>
      <c r="E108" s="457">
        <v>1693350</v>
      </c>
      <c r="F108" s="515" t="s">
        <v>109</v>
      </c>
      <c r="G108" s="841"/>
    </row>
    <row r="109" spans="1:9" s="36" customFormat="1" ht="26.25" customHeight="1">
      <c r="A109" s="842" t="s">
        <v>255</v>
      </c>
      <c r="B109" s="843"/>
      <c r="C109" s="843"/>
      <c r="D109" s="844"/>
      <c r="E109" s="845">
        <f>SUM(E101:E108)</f>
        <v>41400000</v>
      </c>
      <c r="F109" s="846"/>
      <c r="G109" s="847"/>
    </row>
    <row r="110" spans="1:9" s="36" customFormat="1" ht="26.25" customHeight="1">
      <c r="A110" s="460" t="s">
        <v>459</v>
      </c>
      <c r="B110" s="463" t="s">
        <v>410</v>
      </c>
      <c r="C110" s="463" t="s">
        <v>211</v>
      </c>
      <c r="D110" s="506" t="s">
        <v>463</v>
      </c>
      <c r="E110" s="455">
        <v>2950000</v>
      </c>
      <c r="F110" s="516" t="s">
        <v>445</v>
      </c>
      <c r="G110" s="469" t="s">
        <v>322</v>
      </c>
    </row>
    <row r="111" spans="1:9" s="36" customFormat="1" ht="26.25" customHeight="1">
      <c r="A111" s="460" t="s">
        <v>459</v>
      </c>
      <c r="B111" s="463" t="s">
        <v>411</v>
      </c>
      <c r="C111" s="463" t="s">
        <v>211</v>
      </c>
      <c r="D111" s="506" t="s">
        <v>463</v>
      </c>
      <c r="E111" s="455">
        <v>2262320</v>
      </c>
      <c r="F111" s="516" t="s">
        <v>445</v>
      </c>
      <c r="G111" s="469" t="s">
        <v>292</v>
      </c>
    </row>
    <row r="112" spans="1:9" s="36" customFormat="1" ht="26.25" customHeight="1">
      <c r="A112" s="460" t="s">
        <v>459</v>
      </c>
      <c r="B112" s="463" t="s">
        <v>461</v>
      </c>
      <c r="C112" s="463" t="s">
        <v>211</v>
      </c>
      <c r="D112" s="506" t="s">
        <v>463</v>
      </c>
      <c r="E112" s="455">
        <v>2155340</v>
      </c>
      <c r="F112" s="516" t="s">
        <v>445</v>
      </c>
      <c r="G112" s="469" t="s">
        <v>464</v>
      </c>
    </row>
    <row r="113" spans="1:7" s="36" customFormat="1" ht="26.25" customHeight="1">
      <c r="A113" s="460" t="s">
        <v>459</v>
      </c>
      <c r="B113" s="463" t="s">
        <v>462</v>
      </c>
      <c r="C113" s="463" t="s">
        <v>211</v>
      </c>
      <c r="D113" s="506" t="s">
        <v>463</v>
      </c>
      <c r="E113" s="455">
        <v>613680</v>
      </c>
      <c r="F113" s="516" t="s">
        <v>445</v>
      </c>
      <c r="G113" s="469" t="s">
        <v>465</v>
      </c>
    </row>
    <row r="114" spans="1:7" s="36" customFormat="1" ht="26.25" customHeight="1">
      <c r="A114" s="842" t="s">
        <v>202</v>
      </c>
      <c r="B114" s="843"/>
      <c r="C114" s="843"/>
      <c r="D114" s="844"/>
      <c r="E114" s="845">
        <f>SUM(E110:E113)</f>
        <v>7981340</v>
      </c>
      <c r="F114" s="846"/>
      <c r="G114" s="847"/>
    </row>
    <row r="115" spans="1:7" s="36" customFormat="1" ht="26.25" customHeight="1">
      <c r="A115" s="460" t="s">
        <v>214</v>
      </c>
      <c r="B115" s="838" t="s">
        <v>411</v>
      </c>
      <c r="C115" s="838" t="s">
        <v>211</v>
      </c>
      <c r="D115" s="838" t="s">
        <v>106</v>
      </c>
      <c r="E115" s="133">
        <v>575840</v>
      </c>
      <c r="F115" s="515" t="s">
        <v>445</v>
      </c>
      <c r="G115" s="840" t="s">
        <v>425</v>
      </c>
    </row>
    <row r="116" spans="1:7" s="36" customFormat="1" ht="26.25" customHeight="1">
      <c r="A116" s="460" t="s">
        <v>221</v>
      </c>
      <c r="B116" s="839"/>
      <c r="C116" s="839"/>
      <c r="D116" s="839"/>
      <c r="E116" s="133">
        <v>275840</v>
      </c>
      <c r="F116" s="515" t="s">
        <v>336</v>
      </c>
      <c r="G116" s="841"/>
    </row>
    <row r="117" spans="1:7" s="36" customFormat="1" ht="26.25" customHeight="1">
      <c r="A117" s="460" t="s">
        <v>214</v>
      </c>
      <c r="B117" s="838" t="s">
        <v>471</v>
      </c>
      <c r="C117" s="838" t="s">
        <v>332</v>
      </c>
      <c r="D117" s="838" t="s">
        <v>337</v>
      </c>
      <c r="E117" s="133">
        <v>1590865</v>
      </c>
      <c r="F117" s="515" t="s">
        <v>445</v>
      </c>
      <c r="G117" s="840" t="s">
        <v>426</v>
      </c>
    </row>
    <row r="118" spans="1:7" s="36" customFormat="1" ht="26.25" customHeight="1">
      <c r="A118" s="460" t="s">
        <v>221</v>
      </c>
      <c r="B118" s="839"/>
      <c r="C118" s="839"/>
      <c r="D118" s="839"/>
      <c r="E118" s="133">
        <v>1140865</v>
      </c>
      <c r="F118" s="515" t="s">
        <v>109</v>
      </c>
      <c r="G118" s="841"/>
    </row>
    <row r="119" spans="1:7" s="36" customFormat="1" ht="26.25" customHeight="1">
      <c r="A119" s="842" t="s">
        <v>255</v>
      </c>
      <c r="B119" s="843"/>
      <c r="C119" s="843"/>
      <c r="D119" s="844"/>
      <c r="E119" s="845">
        <f>SUM(E115:E118)</f>
        <v>3583410</v>
      </c>
      <c r="F119" s="846"/>
      <c r="G119" s="847"/>
    </row>
    <row r="120" spans="1:7" s="36" customFormat="1" ht="26.25" customHeight="1">
      <c r="A120" s="460" t="s">
        <v>221</v>
      </c>
      <c r="B120" s="463" t="s">
        <v>439</v>
      </c>
      <c r="C120" s="463" t="s">
        <v>222</v>
      </c>
      <c r="D120" s="464" t="s">
        <v>107</v>
      </c>
      <c r="E120" s="133">
        <v>14108000</v>
      </c>
      <c r="F120" s="515" t="s">
        <v>109</v>
      </c>
      <c r="G120" s="469" t="s">
        <v>425</v>
      </c>
    </row>
    <row r="121" spans="1:7" s="36" customFormat="1" ht="26.25" customHeight="1">
      <c r="A121" s="460" t="s">
        <v>221</v>
      </c>
      <c r="B121" s="463" t="s">
        <v>440</v>
      </c>
      <c r="C121" s="463" t="s">
        <v>223</v>
      </c>
      <c r="D121" s="464" t="s">
        <v>107</v>
      </c>
      <c r="E121" s="133">
        <v>9542000</v>
      </c>
      <c r="F121" s="515" t="s">
        <v>109</v>
      </c>
      <c r="G121" s="469" t="s">
        <v>426</v>
      </c>
    </row>
    <row r="122" spans="1:7" s="36" customFormat="1" ht="26.25" customHeight="1">
      <c r="A122" s="842" t="s">
        <v>254</v>
      </c>
      <c r="B122" s="843"/>
      <c r="C122" s="843"/>
      <c r="D122" s="844"/>
      <c r="E122" s="845">
        <f>SUM(E120:E121)</f>
        <v>23650000</v>
      </c>
      <c r="F122" s="846"/>
      <c r="G122" s="847"/>
    </row>
    <row r="123" spans="1:7" s="36" customFormat="1" ht="26.25" customHeight="1">
      <c r="A123" s="460" t="s">
        <v>221</v>
      </c>
      <c r="B123" s="463" t="s">
        <v>473</v>
      </c>
      <c r="C123" s="463" t="s">
        <v>209</v>
      </c>
      <c r="D123" s="464" t="s">
        <v>472</v>
      </c>
      <c r="E123" s="134">
        <v>8000000</v>
      </c>
      <c r="F123" s="516" t="s">
        <v>109</v>
      </c>
      <c r="G123" s="505" t="s">
        <v>295</v>
      </c>
    </row>
    <row r="124" spans="1:7" s="36" customFormat="1" ht="26.25" customHeight="1">
      <c r="A124" s="842" t="s">
        <v>202</v>
      </c>
      <c r="B124" s="843"/>
      <c r="C124" s="843"/>
      <c r="D124" s="844"/>
      <c r="E124" s="845">
        <f>E123</f>
        <v>8000000</v>
      </c>
      <c r="F124" s="846"/>
      <c r="G124" s="847"/>
    </row>
    <row r="125" spans="1:7" s="36" customFormat="1" ht="26.25" customHeight="1">
      <c r="A125" s="460" t="s">
        <v>221</v>
      </c>
      <c r="B125" s="463" t="s">
        <v>437</v>
      </c>
      <c r="C125" s="463" t="s">
        <v>211</v>
      </c>
      <c r="D125" s="506" t="s">
        <v>325</v>
      </c>
      <c r="E125" s="43">
        <v>6592500</v>
      </c>
      <c r="F125" s="515" t="s">
        <v>110</v>
      </c>
      <c r="G125" s="469" t="s">
        <v>203</v>
      </c>
    </row>
    <row r="126" spans="1:7" s="36" customFormat="1" ht="26.25" customHeight="1">
      <c r="A126" s="460" t="s">
        <v>221</v>
      </c>
      <c r="B126" s="463" t="s">
        <v>438</v>
      </c>
      <c r="C126" s="463" t="s">
        <v>211</v>
      </c>
      <c r="D126" s="506" t="s">
        <v>326</v>
      </c>
      <c r="E126" s="43">
        <v>6592500</v>
      </c>
      <c r="F126" s="515" t="s">
        <v>329</v>
      </c>
      <c r="G126" s="469" t="s">
        <v>204</v>
      </c>
    </row>
    <row r="127" spans="1:7" s="36" customFormat="1" ht="26.25" customHeight="1">
      <c r="A127" s="460" t="s">
        <v>323</v>
      </c>
      <c r="B127" s="463" t="s">
        <v>405</v>
      </c>
      <c r="C127" s="463" t="s">
        <v>324</v>
      </c>
      <c r="D127" s="506" t="s">
        <v>327</v>
      </c>
      <c r="E127" s="43">
        <v>6592500</v>
      </c>
      <c r="F127" s="515" t="s">
        <v>330</v>
      </c>
      <c r="G127" s="469" t="s">
        <v>314</v>
      </c>
    </row>
    <row r="128" spans="1:7" s="36" customFormat="1" ht="26.25" customHeight="1">
      <c r="A128" s="460" t="s">
        <v>221</v>
      </c>
      <c r="B128" s="463" t="s">
        <v>414</v>
      </c>
      <c r="C128" s="463" t="s">
        <v>211</v>
      </c>
      <c r="D128" s="506" t="s">
        <v>325</v>
      </c>
      <c r="E128" s="43">
        <v>6592500</v>
      </c>
      <c r="F128" s="515" t="s">
        <v>110</v>
      </c>
      <c r="G128" s="469" t="s">
        <v>206</v>
      </c>
    </row>
    <row r="129" spans="1:7" s="36" customFormat="1" ht="26.25" customHeight="1">
      <c r="A129" s="842" t="s">
        <v>254</v>
      </c>
      <c r="B129" s="843"/>
      <c r="C129" s="843"/>
      <c r="D129" s="844"/>
      <c r="E129" s="845">
        <f>SUM(E125:E128)</f>
        <v>26370000</v>
      </c>
      <c r="F129" s="846"/>
      <c r="G129" s="847"/>
    </row>
    <row r="130" spans="1:7" s="36" customFormat="1" ht="26.25" customHeight="1">
      <c r="A130" s="460" t="s">
        <v>221</v>
      </c>
      <c r="B130" s="463" t="s">
        <v>422</v>
      </c>
      <c r="C130" s="463" t="s">
        <v>211</v>
      </c>
      <c r="D130" s="506" t="s">
        <v>297</v>
      </c>
      <c r="E130" s="133">
        <v>3000000</v>
      </c>
      <c r="F130" s="515" t="s">
        <v>109</v>
      </c>
      <c r="G130" s="469" t="s">
        <v>425</v>
      </c>
    </row>
    <row r="131" spans="1:7" s="9" customFormat="1" ht="26.25" customHeight="1">
      <c r="A131" s="460" t="s">
        <v>221</v>
      </c>
      <c r="B131" s="463" t="s">
        <v>405</v>
      </c>
      <c r="C131" s="463" t="s">
        <v>211</v>
      </c>
      <c r="D131" s="506" t="s">
        <v>328</v>
      </c>
      <c r="E131" s="133">
        <v>3000000</v>
      </c>
      <c r="F131" s="515" t="s">
        <v>109</v>
      </c>
      <c r="G131" s="469" t="s">
        <v>426</v>
      </c>
    </row>
    <row r="132" spans="1:7" ht="26.25" customHeight="1">
      <c r="A132" s="842" t="s">
        <v>202</v>
      </c>
      <c r="B132" s="843"/>
      <c r="C132" s="843"/>
      <c r="D132" s="844"/>
      <c r="E132" s="845">
        <f>SUM(E130:E131)</f>
        <v>6000000</v>
      </c>
      <c r="F132" s="846"/>
      <c r="G132" s="847"/>
    </row>
    <row r="133" spans="1:7" ht="26.25" customHeight="1">
      <c r="A133" s="460" t="s">
        <v>221</v>
      </c>
      <c r="B133" s="463" t="s">
        <v>427</v>
      </c>
      <c r="C133" s="463" t="s">
        <v>211</v>
      </c>
      <c r="D133" s="506" t="s">
        <v>428</v>
      </c>
      <c r="E133" s="133">
        <v>2100000</v>
      </c>
      <c r="F133" s="515" t="s">
        <v>109</v>
      </c>
      <c r="G133" s="469" t="s">
        <v>425</v>
      </c>
    </row>
    <row r="134" spans="1:7" ht="26.25" customHeight="1">
      <c r="A134" s="460" t="s">
        <v>221</v>
      </c>
      <c r="B134" s="463" t="s">
        <v>405</v>
      </c>
      <c r="C134" s="463" t="s">
        <v>211</v>
      </c>
      <c r="D134" s="506" t="s">
        <v>429</v>
      </c>
      <c r="E134" s="133">
        <v>1500000</v>
      </c>
      <c r="F134" s="515" t="s">
        <v>109</v>
      </c>
      <c r="G134" s="469" t="s">
        <v>426</v>
      </c>
    </row>
    <row r="135" spans="1:7" ht="26.25" customHeight="1" thickBot="1">
      <c r="A135" s="842" t="s">
        <v>202</v>
      </c>
      <c r="B135" s="843"/>
      <c r="C135" s="843"/>
      <c r="D135" s="844"/>
      <c r="E135" s="845">
        <f>SUM(E133:E134)</f>
        <v>3600000</v>
      </c>
      <c r="F135" s="846"/>
      <c r="G135" s="847"/>
    </row>
    <row r="136" spans="1:7" ht="26.45" customHeight="1" thickBot="1">
      <c r="A136" s="860" t="s">
        <v>256</v>
      </c>
      <c r="B136" s="861"/>
      <c r="C136" s="861"/>
      <c r="D136" s="862"/>
      <c r="E136" s="857">
        <f>E19+E28+E37+E46+E59+E66+E73+E82+E89+E91+E96+E98+E100+E109+E114+E119+E122+E124+E129+E132+E135</f>
        <v>1418712090</v>
      </c>
      <c r="F136" s="858"/>
      <c r="G136" s="859"/>
    </row>
    <row r="147" spans="1:7" s="9" customFormat="1" ht="26.25" customHeight="1">
      <c r="A147" s="509"/>
      <c r="B147" s="509"/>
      <c r="C147" s="509"/>
      <c r="D147" s="509"/>
      <c r="E147" s="518"/>
      <c r="F147" s="518"/>
      <c r="G147" s="518"/>
    </row>
    <row r="148" spans="1:7" s="9" customFormat="1" ht="26.25" customHeight="1">
      <c r="A148" s="509"/>
      <c r="B148" s="509"/>
      <c r="C148" s="509"/>
      <c r="D148" s="509"/>
      <c r="E148" s="518"/>
      <c r="F148" s="518"/>
      <c r="G148" s="518"/>
    </row>
    <row r="149" spans="1:7" ht="24" customHeight="1"/>
    <row r="150" spans="1:7" ht="24" customHeight="1"/>
    <row r="151" spans="1:7" ht="24" customHeight="1">
      <c r="A151" s="519"/>
      <c r="B151" s="519"/>
      <c r="C151" s="519"/>
      <c r="D151" s="519"/>
      <c r="E151" s="520"/>
      <c r="F151" s="521"/>
      <c r="G151" s="522"/>
    </row>
    <row r="152" spans="1:7" ht="24" customHeight="1">
      <c r="A152" s="519"/>
      <c r="B152" s="519"/>
      <c r="C152" s="519"/>
      <c r="D152" s="519"/>
      <c r="E152" s="520"/>
      <c r="F152" s="521"/>
      <c r="G152" s="522"/>
    </row>
    <row r="153" spans="1:7" ht="24" customHeight="1">
      <c r="A153" s="519"/>
      <c r="B153" s="519"/>
      <c r="C153" s="519"/>
      <c r="D153" s="519"/>
      <c r="E153" s="520"/>
      <c r="F153" s="521"/>
      <c r="G153" s="522"/>
    </row>
    <row r="154" spans="1:7" ht="24" customHeight="1">
      <c r="A154" s="519"/>
      <c r="B154" s="519"/>
      <c r="C154" s="519"/>
      <c r="D154" s="519"/>
      <c r="E154" s="520"/>
      <c r="F154" s="521"/>
      <c r="G154" s="522"/>
    </row>
    <row r="155" spans="1:7" ht="24" customHeight="1">
      <c r="A155" s="519"/>
      <c r="B155" s="519"/>
      <c r="C155" s="519"/>
      <c r="D155" s="519"/>
      <c r="E155" s="520"/>
      <c r="F155" s="521"/>
      <c r="G155" s="522"/>
    </row>
    <row r="156" spans="1:7" ht="24" customHeight="1">
      <c r="A156" s="519"/>
      <c r="B156" s="519"/>
      <c r="C156" s="519"/>
      <c r="D156" s="519"/>
      <c r="E156" s="520"/>
      <c r="F156" s="521"/>
      <c r="G156" s="522"/>
    </row>
    <row r="157" spans="1:7" ht="24" customHeight="1">
      <c r="A157" s="519"/>
      <c r="B157" s="519"/>
      <c r="C157" s="519"/>
      <c r="D157" s="519"/>
      <c r="E157" s="520"/>
      <c r="F157" s="521"/>
      <c r="G157" s="522"/>
    </row>
    <row r="158" spans="1:7" ht="24" customHeight="1">
      <c r="A158" s="519"/>
      <c r="B158" s="519"/>
      <c r="C158" s="519"/>
      <c r="D158" s="519"/>
      <c r="E158" s="520"/>
      <c r="F158" s="521"/>
      <c r="G158" s="522"/>
    </row>
    <row r="159" spans="1:7" ht="24" customHeight="1">
      <c r="A159" s="519"/>
      <c r="B159" s="519"/>
      <c r="C159" s="519"/>
      <c r="D159" s="519"/>
      <c r="E159" s="520"/>
      <c r="F159" s="521"/>
      <c r="G159" s="522"/>
    </row>
    <row r="160" spans="1:7" ht="24" customHeight="1">
      <c r="A160" s="519"/>
      <c r="B160" s="519"/>
      <c r="C160" s="519"/>
      <c r="D160" s="519"/>
      <c r="E160" s="520"/>
      <c r="F160" s="521"/>
      <c r="G160" s="522"/>
    </row>
    <row r="161" spans="1:7" ht="24" customHeight="1">
      <c r="A161" s="519"/>
      <c r="B161" s="519"/>
      <c r="C161" s="519"/>
      <c r="D161" s="519"/>
      <c r="E161" s="520"/>
      <c r="F161" s="521"/>
      <c r="G161" s="522"/>
    </row>
    <row r="162" spans="1:7" ht="24" customHeight="1">
      <c r="A162" s="519"/>
      <c r="B162" s="519"/>
      <c r="C162" s="519"/>
      <c r="D162" s="519"/>
      <c r="E162" s="520"/>
      <c r="F162" s="521"/>
      <c r="G162" s="522"/>
    </row>
    <row r="163" spans="1:7" ht="24" customHeight="1">
      <c r="A163" s="519"/>
      <c r="B163" s="519"/>
      <c r="C163" s="519"/>
      <c r="D163" s="519"/>
      <c r="E163" s="520"/>
      <c r="F163" s="521"/>
      <c r="G163" s="522"/>
    </row>
    <row r="164" spans="1:7" ht="24" customHeight="1">
      <c r="A164" s="519"/>
      <c r="B164" s="519"/>
      <c r="C164" s="519"/>
      <c r="D164" s="519"/>
      <c r="E164" s="520"/>
      <c r="F164" s="521"/>
      <c r="G164" s="522"/>
    </row>
    <row r="165" spans="1:7" ht="24" customHeight="1">
      <c r="A165" s="519"/>
      <c r="B165" s="519"/>
      <c r="C165" s="519"/>
      <c r="D165" s="519"/>
      <c r="E165" s="520"/>
      <c r="F165" s="521"/>
      <c r="G165" s="522"/>
    </row>
    <row r="166" spans="1:7" ht="24" customHeight="1">
      <c r="A166" s="519"/>
      <c r="B166" s="519"/>
      <c r="C166" s="519"/>
      <c r="D166" s="519"/>
      <c r="E166" s="520"/>
      <c r="F166" s="521"/>
      <c r="G166" s="522"/>
    </row>
    <row r="167" spans="1:7" ht="24" customHeight="1">
      <c r="A167" s="519"/>
      <c r="B167" s="519"/>
      <c r="C167" s="519"/>
      <c r="D167" s="519"/>
      <c r="E167" s="520"/>
      <c r="F167" s="521"/>
      <c r="G167" s="522"/>
    </row>
    <row r="168" spans="1:7" ht="24" customHeight="1">
      <c r="A168" s="519"/>
      <c r="B168" s="519"/>
      <c r="C168" s="519"/>
      <c r="D168" s="519"/>
      <c r="E168" s="520"/>
      <c r="F168" s="521"/>
      <c r="G168" s="522"/>
    </row>
    <row r="169" spans="1:7" ht="24" customHeight="1">
      <c r="A169" s="519"/>
      <c r="B169" s="519"/>
      <c r="C169" s="519"/>
      <c r="D169" s="519"/>
      <c r="E169" s="520"/>
      <c r="F169" s="521"/>
      <c r="G169" s="522"/>
    </row>
    <row r="170" spans="1:7" ht="24" customHeight="1">
      <c r="A170" s="519"/>
      <c r="B170" s="519"/>
      <c r="C170" s="519"/>
      <c r="D170" s="519"/>
      <c r="E170" s="520"/>
      <c r="F170" s="521"/>
      <c r="G170" s="522"/>
    </row>
    <row r="171" spans="1:7" ht="24" customHeight="1">
      <c r="A171" s="519"/>
      <c r="B171" s="519"/>
      <c r="C171" s="519"/>
      <c r="D171" s="519"/>
      <c r="E171" s="520"/>
      <c r="F171" s="521"/>
      <c r="G171" s="522"/>
    </row>
    <row r="172" spans="1:7" ht="24" customHeight="1">
      <c r="A172" s="519"/>
      <c r="B172" s="519"/>
      <c r="C172" s="519"/>
      <c r="D172" s="519"/>
      <c r="E172" s="520"/>
      <c r="F172" s="521"/>
      <c r="G172" s="522"/>
    </row>
    <row r="173" spans="1:7" ht="24" customHeight="1">
      <c r="A173" s="519"/>
      <c r="B173" s="519"/>
      <c r="C173" s="519"/>
      <c r="D173" s="519"/>
      <c r="E173" s="520"/>
      <c r="F173" s="521"/>
      <c r="G173" s="522"/>
    </row>
    <row r="174" spans="1:7" ht="24" customHeight="1">
      <c r="A174" s="519"/>
      <c r="B174" s="519"/>
      <c r="C174" s="519"/>
      <c r="D174" s="519"/>
      <c r="E174" s="520"/>
      <c r="F174" s="521"/>
      <c r="G174" s="522"/>
    </row>
    <row r="175" spans="1:7" ht="24" customHeight="1">
      <c r="A175" s="519"/>
      <c r="B175" s="519"/>
      <c r="C175" s="519"/>
      <c r="D175" s="519"/>
      <c r="E175" s="520"/>
      <c r="F175" s="521"/>
      <c r="G175" s="522"/>
    </row>
    <row r="176" spans="1:7" ht="24" customHeight="1">
      <c r="A176" s="519"/>
      <c r="B176" s="519"/>
      <c r="C176" s="519"/>
      <c r="D176" s="519"/>
      <c r="E176" s="520"/>
      <c r="F176" s="521"/>
      <c r="G176" s="522"/>
    </row>
    <row r="177" spans="1:7" ht="24" customHeight="1">
      <c r="A177" s="519"/>
      <c r="B177" s="519"/>
      <c r="C177" s="519"/>
      <c r="D177" s="519"/>
      <c r="E177" s="520"/>
      <c r="F177" s="521"/>
      <c r="G177" s="522"/>
    </row>
    <row r="178" spans="1:7" ht="24" customHeight="1">
      <c r="A178" s="519"/>
      <c r="B178" s="519"/>
      <c r="C178" s="519"/>
      <c r="D178" s="519"/>
      <c r="E178" s="520"/>
      <c r="F178" s="521"/>
      <c r="G178" s="522"/>
    </row>
    <row r="179" spans="1:7">
      <c r="A179" s="519"/>
      <c r="B179" s="519"/>
      <c r="C179" s="519"/>
      <c r="D179" s="519"/>
      <c r="E179" s="523"/>
      <c r="F179" s="510"/>
      <c r="G179" s="510"/>
    </row>
  </sheetData>
  <sheetProtection password="CC3D" sheet="1" formatCells="0" formatColumns="0" formatRows="0" insertColumns="0" insertRows="0" insertHyperlinks="0" deleteColumns="0" deleteRows="0" sort="0" autoFilter="0" pivotTables="0"/>
  <autoFilter ref="A3:G167"/>
  <mergeCells count="189">
    <mergeCell ref="E136:G136"/>
    <mergeCell ref="E122:G122"/>
    <mergeCell ref="E129:G129"/>
    <mergeCell ref="E124:G124"/>
    <mergeCell ref="A136:D136"/>
    <mergeCell ref="A135:D135"/>
    <mergeCell ref="E135:G135"/>
    <mergeCell ref="A1:G1"/>
    <mergeCell ref="A109:D109"/>
    <mergeCell ref="A96:D96"/>
    <mergeCell ref="A119:D119"/>
    <mergeCell ref="A98:D98"/>
    <mergeCell ref="E19:G19"/>
    <mergeCell ref="E28:G28"/>
    <mergeCell ref="E37:G37"/>
    <mergeCell ref="E46:G46"/>
    <mergeCell ref="E59:G59"/>
    <mergeCell ref="E98:G98"/>
    <mergeCell ref="E96:G96"/>
    <mergeCell ref="A66:D66"/>
    <mergeCell ref="E66:G66"/>
    <mergeCell ref="E119:G119"/>
    <mergeCell ref="A19:D19"/>
    <mergeCell ref="E132:G132"/>
    <mergeCell ref="A129:D129"/>
    <mergeCell ref="B29:B30"/>
    <mergeCell ref="C29:C30"/>
    <mergeCell ref="D29:D30"/>
    <mergeCell ref="G29:G30"/>
    <mergeCell ref="B31:B32"/>
    <mergeCell ref="C31:C32"/>
    <mergeCell ref="A122:D122"/>
    <mergeCell ref="D33:D34"/>
    <mergeCell ref="D35:D36"/>
    <mergeCell ref="D31:D32"/>
    <mergeCell ref="G31:G32"/>
    <mergeCell ref="B33:B34"/>
    <mergeCell ref="C33:C34"/>
    <mergeCell ref="G33:G34"/>
    <mergeCell ref="B50:B52"/>
    <mergeCell ref="C50:C52"/>
    <mergeCell ref="D50:D52"/>
    <mergeCell ref="G50:G52"/>
    <mergeCell ref="B47:B49"/>
    <mergeCell ref="C47:C49"/>
    <mergeCell ref="D47:D49"/>
    <mergeCell ref="G47:G49"/>
    <mergeCell ref="B44:B45"/>
    <mergeCell ref="A132:D132"/>
    <mergeCell ref="A124:D124"/>
    <mergeCell ref="B7:B9"/>
    <mergeCell ref="C7:C9"/>
    <mergeCell ref="D7:D9"/>
    <mergeCell ref="G7:G9"/>
    <mergeCell ref="B4:B6"/>
    <mergeCell ref="C4:C6"/>
    <mergeCell ref="D4:D6"/>
    <mergeCell ref="G4:G6"/>
    <mergeCell ref="A28:D28"/>
    <mergeCell ref="B16:B18"/>
    <mergeCell ref="C16:C18"/>
    <mergeCell ref="D16:D18"/>
    <mergeCell ref="G16:G18"/>
    <mergeCell ref="B13:B15"/>
    <mergeCell ref="C13:C15"/>
    <mergeCell ref="D13:D15"/>
    <mergeCell ref="G13:G15"/>
    <mergeCell ref="B10:B12"/>
    <mergeCell ref="C10:C12"/>
    <mergeCell ref="D10:D12"/>
    <mergeCell ref="G10:G12"/>
    <mergeCell ref="B24:B25"/>
    <mergeCell ref="C24:C25"/>
    <mergeCell ref="D24:D25"/>
    <mergeCell ref="G24:G25"/>
    <mergeCell ref="B22:B23"/>
    <mergeCell ref="C22:C23"/>
    <mergeCell ref="D22:D23"/>
    <mergeCell ref="G22:G23"/>
    <mergeCell ref="B20:B21"/>
    <mergeCell ref="C20:C21"/>
    <mergeCell ref="D20:D21"/>
    <mergeCell ref="G20:G21"/>
    <mergeCell ref="B26:B27"/>
    <mergeCell ref="C26:C27"/>
    <mergeCell ref="D26:D27"/>
    <mergeCell ref="G26:G27"/>
    <mergeCell ref="B42:B43"/>
    <mergeCell ref="C42:C43"/>
    <mergeCell ref="D42:D43"/>
    <mergeCell ref="G42:G43"/>
    <mergeCell ref="G35:G36"/>
    <mergeCell ref="B38:B39"/>
    <mergeCell ref="C38:C39"/>
    <mergeCell ref="D38:D39"/>
    <mergeCell ref="B40:B41"/>
    <mergeCell ref="C40:C41"/>
    <mergeCell ref="D40:D41"/>
    <mergeCell ref="G38:G39"/>
    <mergeCell ref="G40:G41"/>
    <mergeCell ref="B35:B36"/>
    <mergeCell ref="C35:C36"/>
    <mergeCell ref="A37:D37"/>
    <mergeCell ref="C44:C45"/>
    <mergeCell ref="D44:D45"/>
    <mergeCell ref="G44:G45"/>
    <mergeCell ref="A46:D46"/>
    <mergeCell ref="A73:D73"/>
    <mergeCell ref="E73:G73"/>
    <mergeCell ref="B56:B58"/>
    <mergeCell ref="C56:C58"/>
    <mergeCell ref="D56:D58"/>
    <mergeCell ref="G56:G58"/>
    <mergeCell ref="B53:B55"/>
    <mergeCell ref="C53:C55"/>
    <mergeCell ref="D53:D55"/>
    <mergeCell ref="G53:G55"/>
    <mergeCell ref="A59:D59"/>
    <mergeCell ref="B67:B68"/>
    <mergeCell ref="C67:C68"/>
    <mergeCell ref="D67:D68"/>
    <mergeCell ref="G67:G68"/>
    <mergeCell ref="B69:B70"/>
    <mergeCell ref="C69:C70"/>
    <mergeCell ref="D69:D70"/>
    <mergeCell ref="G69:G70"/>
    <mergeCell ref="B71:B72"/>
    <mergeCell ref="C71:C72"/>
    <mergeCell ref="D71:D72"/>
    <mergeCell ref="G71:G72"/>
    <mergeCell ref="B78:B79"/>
    <mergeCell ref="C78:C79"/>
    <mergeCell ref="D78:D79"/>
    <mergeCell ref="G78:G79"/>
    <mergeCell ref="B80:B81"/>
    <mergeCell ref="C80:C81"/>
    <mergeCell ref="D80:D81"/>
    <mergeCell ref="G80:G81"/>
    <mergeCell ref="B74:B75"/>
    <mergeCell ref="C74:C75"/>
    <mergeCell ref="D74:D75"/>
    <mergeCell ref="G74:G75"/>
    <mergeCell ref="B76:B77"/>
    <mergeCell ref="C76:C77"/>
    <mergeCell ref="D76:D77"/>
    <mergeCell ref="G76:G77"/>
    <mergeCell ref="A82:D82"/>
    <mergeCell ref="E82:G82"/>
    <mergeCell ref="G101:G102"/>
    <mergeCell ref="B101:B102"/>
    <mergeCell ref="C101:C102"/>
    <mergeCell ref="D101:D102"/>
    <mergeCell ref="A89:D89"/>
    <mergeCell ref="E89:G89"/>
    <mergeCell ref="G83:G84"/>
    <mergeCell ref="B83:B84"/>
    <mergeCell ref="C83:C84"/>
    <mergeCell ref="D83:D84"/>
    <mergeCell ref="B86:B87"/>
    <mergeCell ref="C86:C87"/>
    <mergeCell ref="D86:D87"/>
    <mergeCell ref="A91:D91"/>
    <mergeCell ref="E91:G91"/>
    <mergeCell ref="G86:G87"/>
    <mergeCell ref="A100:D100"/>
    <mergeCell ref="E100:G100"/>
    <mergeCell ref="G117:G118"/>
    <mergeCell ref="D115:D116"/>
    <mergeCell ref="D117:D118"/>
    <mergeCell ref="B115:B116"/>
    <mergeCell ref="B117:B118"/>
    <mergeCell ref="C115:C116"/>
    <mergeCell ref="C117:C118"/>
    <mergeCell ref="B107:B108"/>
    <mergeCell ref="C107:C108"/>
    <mergeCell ref="D107:D108"/>
    <mergeCell ref="G107:G108"/>
    <mergeCell ref="A114:D114"/>
    <mergeCell ref="E114:G114"/>
    <mergeCell ref="E109:G109"/>
    <mergeCell ref="B103:B104"/>
    <mergeCell ref="C103:C104"/>
    <mergeCell ref="D103:D104"/>
    <mergeCell ref="G103:G104"/>
    <mergeCell ref="B105:B106"/>
    <mergeCell ref="C105:C106"/>
    <mergeCell ref="D105:D106"/>
    <mergeCell ref="G105:G106"/>
    <mergeCell ref="G115:G116"/>
  </mergeCells>
  <phoneticPr fontId="14" type="noConversion"/>
  <pageMargins left="0.39347222447395325" right="0.43291667103767395" top="0.8658333420753479" bottom="0" header="0.43291667103767395" footer="0"/>
  <pageSetup paperSize="9" scale="46" pageOrder="overThenDown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4" sqref="C14"/>
    </sheetView>
  </sheetViews>
  <sheetFormatPr defaultColWidth="9" defaultRowHeight="13.5"/>
  <cols>
    <col min="1" max="1" width="18.25" style="3" customWidth="1"/>
    <col min="2" max="2" width="21.125" style="4" customWidth="1"/>
    <col min="3" max="3" width="16.25" style="5" customWidth="1"/>
    <col min="4" max="4" width="21.625" style="6" customWidth="1"/>
    <col min="5" max="5" width="8.75" style="3" customWidth="1"/>
    <col min="6" max="16384" width="9" style="3"/>
  </cols>
  <sheetData>
    <row r="1" spans="1:5" ht="32.25" customHeight="1">
      <c r="A1" s="867" t="s">
        <v>479</v>
      </c>
      <c r="B1" s="867"/>
      <c r="C1" s="867"/>
      <c r="D1" s="867"/>
      <c r="E1" s="867"/>
    </row>
    <row r="2" spans="1:5" ht="20.25" customHeight="1" thickBot="1">
      <c r="A2" s="3" t="s">
        <v>310</v>
      </c>
      <c r="E2" s="7" t="s">
        <v>14</v>
      </c>
    </row>
    <row r="3" spans="1:5" s="4" customFormat="1" ht="26.25" customHeight="1" thickBot="1">
      <c r="A3" s="164" t="s">
        <v>74</v>
      </c>
      <c r="B3" s="168" t="s">
        <v>81</v>
      </c>
      <c r="C3" s="118" t="s">
        <v>15</v>
      </c>
      <c r="D3" s="119" t="s">
        <v>12</v>
      </c>
      <c r="E3" s="120" t="s">
        <v>58</v>
      </c>
    </row>
    <row r="4" spans="1:5" s="4" customFormat="1" ht="26.25" customHeight="1">
      <c r="A4" s="165" t="s">
        <v>480</v>
      </c>
      <c r="B4" s="167" t="s">
        <v>481</v>
      </c>
      <c r="C4" s="125">
        <v>3000000</v>
      </c>
      <c r="D4" s="126" t="s">
        <v>482</v>
      </c>
      <c r="E4" s="127"/>
    </row>
    <row r="5" spans="1:5" s="4" customFormat="1" ht="26.25" customHeight="1">
      <c r="A5" s="166" t="s">
        <v>483</v>
      </c>
      <c r="B5" s="169" t="s">
        <v>484</v>
      </c>
      <c r="C5" s="170">
        <v>300000</v>
      </c>
      <c r="D5" s="136" t="s">
        <v>485</v>
      </c>
      <c r="E5" s="128"/>
    </row>
    <row r="6" spans="1:5" s="4" customFormat="1" ht="26.25" customHeight="1">
      <c r="A6" s="166" t="s">
        <v>572</v>
      </c>
      <c r="B6" s="169" t="s">
        <v>486</v>
      </c>
      <c r="C6" s="135">
        <v>5750000</v>
      </c>
      <c r="D6" s="136" t="s">
        <v>487</v>
      </c>
      <c r="E6" s="128"/>
    </row>
    <row r="7" spans="1:5" s="4" customFormat="1" ht="26.25" customHeight="1">
      <c r="A7" s="166" t="s">
        <v>488</v>
      </c>
      <c r="B7" s="169" t="s">
        <v>489</v>
      </c>
      <c r="C7" s="135">
        <v>2000000</v>
      </c>
      <c r="D7" s="136" t="s">
        <v>490</v>
      </c>
      <c r="E7" s="128"/>
    </row>
    <row r="8" spans="1:5" s="4" customFormat="1" ht="26.25" customHeight="1">
      <c r="A8" s="166" t="s">
        <v>491</v>
      </c>
      <c r="B8" s="169" t="s">
        <v>492</v>
      </c>
      <c r="C8" s="135">
        <v>2000000</v>
      </c>
      <c r="D8" s="136" t="s">
        <v>487</v>
      </c>
      <c r="E8" s="128"/>
    </row>
    <row r="9" spans="1:5" s="4" customFormat="1" ht="26.25" customHeight="1">
      <c r="A9" s="166" t="s">
        <v>493</v>
      </c>
      <c r="B9" s="169" t="s">
        <v>494</v>
      </c>
      <c r="C9" s="135">
        <v>1600000</v>
      </c>
      <c r="D9" s="136" t="s">
        <v>485</v>
      </c>
      <c r="E9" s="128"/>
    </row>
    <row r="10" spans="1:5" s="4" customFormat="1" ht="26.25" customHeight="1">
      <c r="A10" s="166" t="s">
        <v>495</v>
      </c>
      <c r="B10" s="169" t="s">
        <v>496</v>
      </c>
      <c r="C10" s="135">
        <v>5000000</v>
      </c>
      <c r="D10" s="136" t="s">
        <v>487</v>
      </c>
      <c r="E10" s="128"/>
    </row>
    <row r="11" spans="1:5" s="4" customFormat="1" ht="23.25" customHeight="1" thickBot="1">
      <c r="A11" s="868" t="s">
        <v>257</v>
      </c>
      <c r="B11" s="869"/>
      <c r="C11" s="115">
        <f>SUM(C4:C10)</f>
        <v>19650000</v>
      </c>
      <c r="D11" s="116"/>
      <c r="E11" s="117"/>
    </row>
    <row r="12" spans="1:5" s="4" customFormat="1" ht="23.25" customHeight="1">
      <c r="A12" s="3"/>
      <c r="C12" s="5"/>
      <c r="D12" s="6"/>
      <c r="E12" s="3"/>
    </row>
    <row r="13" spans="1:5" s="4" customFormat="1" ht="23.25" customHeight="1">
      <c r="A13" s="3"/>
      <c r="C13" s="5"/>
      <c r="D13" s="6"/>
      <c r="E13" s="3"/>
    </row>
    <row r="14" spans="1:5" s="4" customFormat="1">
      <c r="A14" s="3"/>
      <c r="C14" s="5"/>
      <c r="D14" s="6"/>
      <c r="E14" s="3"/>
    </row>
  </sheetData>
  <sheetProtection password="CC3D" sheet="1" formatCells="0" formatColumns="0" formatRows="0" insertColumns="0" insertRows="0" insertHyperlinks="0" deleteColumns="0" deleteRows="0" sort="0" autoFilter="0" pivotTables="0"/>
  <mergeCells count="2">
    <mergeCell ref="A1:E1"/>
    <mergeCell ref="A11:B11"/>
  </mergeCells>
  <phoneticPr fontId="14" type="noConversion"/>
  <pageMargins left="0.5" right="0.5" top="1" bottom="0.54000002145767212" header="0.5" footer="0.5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I8" sqref="I8"/>
    </sheetView>
  </sheetViews>
  <sheetFormatPr defaultColWidth="9" defaultRowHeight="13.5"/>
  <cols>
    <col min="1" max="1" width="18.25" style="175" customWidth="1"/>
    <col min="2" max="2" width="21.125" style="176" customWidth="1"/>
    <col min="3" max="3" width="16.25" style="177" customWidth="1"/>
    <col min="4" max="4" width="21.625" style="178" customWidth="1"/>
    <col min="5" max="5" width="8.75" style="175" customWidth="1"/>
    <col min="6" max="16384" width="9" style="3"/>
  </cols>
  <sheetData>
    <row r="1" spans="1:5" ht="32.25" customHeight="1">
      <c r="A1" s="870" t="s">
        <v>497</v>
      </c>
      <c r="B1" s="870"/>
      <c r="C1" s="870"/>
      <c r="D1" s="870"/>
      <c r="E1" s="870"/>
    </row>
    <row r="2" spans="1:5" ht="20.25" customHeight="1">
      <c r="A2" s="175" t="s">
        <v>310</v>
      </c>
      <c r="E2" s="179" t="s">
        <v>14</v>
      </c>
    </row>
    <row r="3" spans="1:5" s="4" customFormat="1" ht="26.25" customHeight="1">
      <c r="A3" s="180" t="s">
        <v>74</v>
      </c>
      <c r="B3" s="181" t="s">
        <v>81</v>
      </c>
      <c r="C3" s="182" t="s">
        <v>15</v>
      </c>
      <c r="D3" s="183" t="s">
        <v>12</v>
      </c>
      <c r="E3" s="184" t="s">
        <v>58</v>
      </c>
    </row>
    <row r="4" spans="1:5" s="4" customFormat="1" ht="18" customHeight="1">
      <c r="A4" s="185" t="s">
        <v>20</v>
      </c>
      <c r="B4" s="186" t="s">
        <v>23</v>
      </c>
      <c r="C4" s="486">
        <v>970540</v>
      </c>
      <c r="D4" s="187" t="s">
        <v>23</v>
      </c>
      <c r="E4" s="524"/>
    </row>
    <row r="5" spans="1:5" s="4" customFormat="1" ht="18" customHeight="1" thickBot="1">
      <c r="A5" s="171" t="s">
        <v>80</v>
      </c>
      <c r="B5" s="172" t="s">
        <v>498</v>
      </c>
      <c r="C5" s="525">
        <v>370000</v>
      </c>
      <c r="D5" s="173" t="s">
        <v>97</v>
      </c>
      <c r="E5" s="174"/>
    </row>
    <row r="6" spans="1:5" s="4" customFormat="1" ht="23.25" customHeight="1" thickBot="1">
      <c r="A6" s="871" t="s">
        <v>258</v>
      </c>
      <c r="B6" s="872"/>
      <c r="C6" s="188">
        <f>SUM(C4:C5)</f>
        <v>1340540</v>
      </c>
      <c r="D6" s="189"/>
      <c r="E6" s="190"/>
    </row>
    <row r="7" spans="1:5" s="4" customFormat="1" ht="23.25" customHeight="1">
      <c r="A7" s="175"/>
      <c r="B7" s="176"/>
      <c r="C7" s="177"/>
      <c r="D7" s="178"/>
      <c r="E7" s="175"/>
    </row>
    <row r="8" spans="1:5" s="4" customFormat="1" ht="23.25" customHeight="1">
      <c r="A8" s="175"/>
      <c r="B8" s="176"/>
      <c r="C8" s="177"/>
      <c r="D8" s="178"/>
      <c r="E8" s="175"/>
    </row>
    <row r="9" spans="1:5" s="4" customFormat="1">
      <c r="A9" s="175"/>
      <c r="B9" s="176"/>
      <c r="C9" s="177"/>
      <c r="D9" s="178"/>
      <c r="E9" s="175"/>
    </row>
  </sheetData>
  <sheetProtection password="CC3D" sheet="1" formatCells="0" formatColumns="0" formatRows="0" insertColumns="0" insertRows="0" insertHyperlinks="0" deleteColumns="0" deleteRows="0" sort="0" autoFilter="0" pivotTables="0"/>
  <mergeCells count="2">
    <mergeCell ref="A1:E1"/>
    <mergeCell ref="A6:B6"/>
  </mergeCells>
  <phoneticPr fontId="14" type="noConversion"/>
  <pageMargins left="0.5" right="0.5" top="1" bottom="0.54000002145767212" header="0.5" footer="0.5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G14" sqref="G14"/>
    </sheetView>
  </sheetViews>
  <sheetFormatPr defaultColWidth="9" defaultRowHeight="13.5"/>
  <cols>
    <col min="1" max="1" width="18.25" style="139" customWidth="1"/>
    <col min="2" max="2" width="21.125" style="140" customWidth="1"/>
    <col min="3" max="3" width="16.25" style="141" customWidth="1"/>
    <col min="4" max="4" width="21.625" style="142" customWidth="1"/>
    <col min="5" max="5" width="8.75" style="139" customWidth="1"/>
    <col min="6" max="16384" width="9" style="3"/>
  </cols>
  <sheetData>
    <row r="1" spans="1:5" ht="32.25" customHeight="1">
      <c r="A1" s="870" t="s">
        <v>709</v>
      </c>
      <c r="B1" s="870"/>
      <c r="C1" s="870"/>
      <c r="D1" s="870"/>
      <c r="E1" s="870"/>
    </row>
    <row r="2" spans="1:5" ht="20.25" customHeight="1" thickBot="1">
      <c r="A2" s="175" t="s">
        <v>310</v>
      </c>
      <c r="B2" s="176"/>
      <c r="C2" s="177"/>
      <c r="D2" s="178"/>
      <c r="E2" s="179" t="s">
        <v>14</v>
      </c>
    </row>
    <row r="3" spans="1:5" s="4" customFormat="1" ht="26.25" customHeight="1" thickBot="1">
      <c r="A3" s="180" t="s">
        <v>74</v>
      </c>
      <c r="B3" s="181" t="s">
        <v>81</v>
      </c>
      <c r="C3" s="182" t="s">
        <v>15</v>
      </c>
      <c r="D3" s="183" t="s">
        <v>12</v>
      </c>
      <c r="E3" s="184" t="s">
        <v>58</v>
      </c>
    </row>
    <row r="4" spans="1:5" s="4" customFormat="1" ht="18" customHeight="1">
      <c r="A4" s="185" t="s">
        <v>710</v>
      </c>
      <c r="B4" s="186" t="s">
        <v>710</v>
      </c>
      <c r="C4" s="486">
        <v>500000</v>
      </c>
      <c r="D4" s="187" t="s">
        <v>711</v>
      </c>
      <c r="E4" s="143"/>
    </row>
    <row r="5" spans="1:5" s="4" customFormat="1" ht="18" customHeight="1">
      <c r="A5" s="482" t="s">
        <v>712</v>
      </c>
      <c r="B5" s="186" t="s">
        <v>713</v>
      </c>
      <c r="C5" s="487">
        <v>17757</v>
      </c>
      <c r="D5" s="187" t="s">
        <v>713</v>
      </c>
      <c r="E5" s="143"/>
    </row>
    <row r="6" spans="1:5" s="4" customFormat="1" ht="18" customHeight="1">
      <c r="A6" s="483" t="s">
        <v>680</v>
      </c>
      <c r="B6" s="484" t="s">
        <v>714</v>
      </c>
      <c r="C6" s="488">
        <f>6081+188281</f>
        <v>194362</v>
      </c>
      <c r="D6" s="485" t="s">
        <v>715</v>
      </c>
      <c r="E6" s="143"/>
    </row>
    <row r="7" spans="1:5" s="4" customFormat="1" ht="18" customHeight="1" thickBot="1">
      <c r="A7" s="483" t="s">
        <v>716</v>
      </c>
      <c r="B7" s="484" t="s">
        <v>716</v>
      </c>
      <c r="C7" s="488">
        <v>7926694</v>
      </c>
      <c r="D7" s="485" t="s">
        <v>717</v>
      </c>
      <c r="E7" s="143"/>
    </row>
    <row r="8" spans="1:5" s="4" customFormat="1" ht="23.25" customHeight="1" thickBot="1">
      <c r="A8" s="871" t="s">
        <v>718</v>
      </c>
      <c r="B8" s="872"/>
      <c r="C8" s="188">
        <f>SUM(C4:C7)</f>
        <v>8638813</v>
      </c>
      <c r="D8" s="189"/>
      <c r="E8" s="190"/>
    </row>
    <row r="9" spans="1:5" s="4" customFormat="1" ht="23.25" customHeight="1">
      <c r="A9" s="139"/>
      <c r="B9" s="140"/>
      <c r="C9" s="141"/>
      <c r="D9" s="142"/>
      <c r="E9" s="139"/>
    </row>
    <row r="10" spans="1:5" s="4" customFormat="1" ht="23.25" customHeight="1">
      <c r="A10" s="139"/>
      <c r="B10" s="140"/>
      <c r="C10" s="141"/>
      <c r="D10" s="142"/>
      <c r="E10" s="139"/>
    </row>
    <row r="11" spans="1:5" s="4" customFormat="1">
      <c r="A11" s="139"/>
      <c r="B11" s="140"/>
      <c r="C11" s="141"/>
      <c r="D11" s="142"/>
      <c r="E11" s="139"/>
    </row>
  </sheetData>
  <sheetProtection password="CC3D" sheet="1" formatCells="0" formatColumns="0" formatRows="0" insertColumns="0" insertRows="0" insertHyperlinks="0" deleteColumns="0" deleteRows="0" sort="0" autoFilter="0" pivotTables="0"/>
  <mergeCells count="2">
    <mergeCell ref="A1:E1"/>
    <mergeCell ref="A8:B8"/>
  </mergeCells>
  <phoneticPr fontId="14" type="noConversion"/>
  <pageMargins left="0.5" right="0.5" top="1" bottom="0.54000002145767212" header="0.5" footer="0.5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workbookViewId="0">
      <selection activeCell="D11" sqref="D11"/>
    </sheetView>
  </sheetViews>
  <sheetFormatPr defaultColWidth="9" defaultRowHeight="16.5"/>
  <cols>
    <col min="1" max="2" width="15.625" style="146" customWidth="1"/>
    <col min="3" max="3" width="17.75" style="146" customWidth="1"/>
    <col min="4" max="4" width="17.375" style="146" customWidth="1"/>
    <col min="5" max="5" width="11" style="146" customWidth="1"/>
    <col min="6" max="9" width="9" style="15"/>
    <col min="10" max="10" width="13" style="15" bestFit="1" customWidth="1"/>
    <col min="11" max="16384" width="9" style="15"/>
  </cols>
  <sheetData>
    <row r="1" spans="1:10" ht="33" customHeight="1">
      <c r="A1" s="873" t="s">
        <v>500</v>
      </c>
      <c r="B1" s="873"/>
      <c r="C1" s="873"/>
      <c r="D1" s="873"/>
      <c r="E1" s="873"/>
    </row>
    <row r="2" spans="1:10">
      <c r="A2" s="199" t="s">
        <v>310</v>
      </c>
      <c r="B2" s="200"/>
      <c r="C2" s="200"/>
      <c r="D2" s="200"/>
      <c r="E2" s="201" t="s">
        <v>34</v>
      </c>
    </row>
    <row r="3" spans="1:10">
      <c r="A3" s="202" t="s">
        <v>63</v>
      </c>
      <c r="B3" s="203" t="s">
        <v>53</v>
      </c>
      <c r="C3" s="874" t="s">
        <v>12</v>
      </c>
      <c r="D3" s="874"/>
      <c r="E3" s="204" t="s">
        <v>58</v>
      </c>
    </row>
    <row r="4" spans="1:10">
      <c r="A4" s="875" t="s">
        <v>62</v>
      </c>
      <c r="B4" s="878">
        <f>SUM(D4:D8)</f>
        <v>741918613</v>
      </c>
      <c r="C4" s="197" t="s">
        <v>26</v>
      </c>
      <c r="D4" s="198">
        <v>485205863</v>
      </c>
      <c r="E4" s="205"/>
      <c r="J4" s="30"/>
    </row>
    <row r="5" spans="1:10">
      <c r="A5" s="876"/>
      <c r="B5" s="879"/>
      <c r="C5" s="197" t="s">
        <v>192</v>
      </c>
      <c r="D5" s="198">
        <v>145404090</v>
      </c>
      <c r="E5" s="205"/>
      <c r="J5" s="30"/>
    </row>
    <row r="6" spans="1:10">
      <c r="A6" s="876"/>
      <c r="B6" s="879"/>
      <c r="C6" s="197" t="s">
        <v>3</v>
      </c>
      <c r="D6" s="198">
        <v>51484180</v>
      </c>
      <c r="E6" s="205"/>
      <c r="J6" s="30"/>
    </row>
    <row r="7" spans="1:10">
      <c r="A7" s="876"/>
      <c r="B7" s="879"/>
      <c r="C7" s="197" t="s">
        <v>76</v>
      </c>
      <c r="D7" s="198">
        <v>53791150</v>
      </c>
      <c r="E7" s="205"/>
      <c r="J7" s="30"/>
    </row>
    <row r="8" spans="1:10">
      <c r="A8" s="877"/>
      <c r="B8" s="880"/>
      <c r="C8" s="235" t="s">
        <v>538</v>
      </c>
      <c r="D8" s="236">
        <v>6033330</v>
      </c>
      <c r="E8" s="237"/>
      <c r="J8" s="30"/>
    </row>
    <row r="9" spans="1:10">
      <c r="A9" s="206" t="s">
        <v>59</v>
      </c>
      <c r="B9" s="207">
        <f>B4</f>
        <v>741918613</v>
      </c>
      <c r="C9" s="208"/>
      <c r="D9" s="207">
        <f>SUM(D4:D8)</f>
        <v>741918613</v>
      </c>
      <c r="E9" s="209"/>
    </row>
    <row r="10" spans="1:10">
      <c r="A10" s="144"/>
      <c r="B10" s="144"/>
      <c r="C10" s="145"/>
      <c r="D10" s="144"/>
      <c r="E10" s="144"/>
    </row>
    <row r="11" spans="1:10">
      <c r="A11" s="144"/>
      <c r="B11" s="144"/>
      <c r="C11" s="145"/>
      <c r="D11" s="144"/>
      <c r="E11" s="144"/>
    </row>
  </sheetData>
  <sheetProtection password="CC3D" sheet="1" formatCells="0" formatColumns="0" formatRows="0" insertColumns="0" insertRows="0" insertHyperlinks="0" deleteColumns="0" deleteRows="0" sort="0" autoFilter="0" pivotTables="0"/>
  <mergeCells count="4">
    <mergeCell ref="A1:E1"/>
    <mergeCell ref="C3:D3"/>
    <mergeCell ref="A4:A8"/>
    <mergeCell ref="B4:B8"/>
  </mergeCells>
  <phoneticPr fontId="14" type="noConversion"/>
  <pageMargins left="0.69972223043441772" right="0.69972223043441772" top="0.75" bottom="0.75" header="0.30000001192092896" footer="0.300000011920928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16</vt:i4>
      </vt:variant>
      <vt:variant>
        <vt:lpstr>이름이 지정된 범위</vt:lpstr>
      </vt:variant>
      <vt:variant>
        <vt:i4>8</vt:i4>
      </vt:variant>
    </vt:vector>
  </HeadingPairs>
  <TitlesOfParts>
    <vt:vector size="24" baseType="lpstr">
      <vt:lpstr>세입세출결산서</vt:lpstr>
      <vt:lpstr>세입결산서</vt:lpstr>
      <vt:lpstr>세출결산서</vt:lpstr>
      <vt:lpstr>세출결산서-</vt:lpstr>
      <vt:lpstr>정부보조금명세서</vt:lpstr>
      <vt:lpstr>기타보조금명세서</vt:lpstr>
      <vt:lpstr>사업수입명세서</vt:lpstr>
      <vt:lpstr>잡수입명세서</vt:lpstr>
      <vt:lpstr>인건비명세서</vt:lpstr>
      <vt:lpstr>사업비명세서</vt:lpstr>
      <vt:lpstr>기타비용명세서</vt:lpstr>
      <vt:lpstr>반환금명세서</vt:lpstr>
      <vt:lpstr>후원금수입명세서</vt:lpstr>
      <vt:lpstr>후원금사용명세서</vt:lpstr>
      <vt:lpstr>후원금품수입명세서</vt:lpstr>
      <vt:lpstr>후원금품사용명세서</vt:lpstr>
      <vt:lpstr>기타보조금명세서!Consolidate_Area</vt:lpstr>
      <vt:lpstr>반환금명세서!Consolidate_Area</vt:lpstr>
      <vt:lpstr>사업비명세서!Consolidate_Area</vt:lpstr>
      <vt:lpstr>사업수입명세서!Consolidate_Area</vt:lpstr>
      <vt:lpstr>세입결산서!Consolidate_Area</vt:lpstr>
      <vt:lpstr>세출결산서!Consolidate_Area</vt:lpstr>
      <vt:lpstr>잡수입명세서!Consolidate_Area</vt:lpstr>
      <vt:lpstr>정부보조금명세서!Consolidate_Area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Windows 사용자</cp:lastModifiedBy>
  <cp:revision>84</cp:revision>
  <cp:lastPrinted>2021-03-22T08:47:09Z</cp:lastPrinted>
  <dcterms:created xsi:type="dcterms:W3CDTF">2015-03-08T09:11:45Z</dcterms:created>
  <dcterms:modified xsi:type="dcterms:W3CDTF">2023-03-31T02:14:41Z</dcterms:modified>
</cp:coreProperties>
</file>