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설무란\Desktop\결산예산서\"/>
    </mc:Choice>
  </mc:AlternateContent>
  <workbookProtection workbookPassword="CC3D" lockStructure="1"/>
  <bookViews>
    <workbookView xWindow="0" yWindow="0" windowWidth="18000" windowHeight="12015" tabRatio="922"/>
  </bookViews>
  <sheets>
    <sheet name="세입세출결산서(22년)" sheetId="2" r:id="rId1"/>
    <sheet name="세입결산서 (22년)" sheetId="50" r:id="rId2"/>
    <sheet name="세출결산서 (22년)" sheetId="51" r:id="rId3"/>
    <sheet name="정부보조금(22년)" sheetId="52" r:id="rId4"/>
    <sheet name="수입명세서(22년)" sheetId="53" r:id="rId5"/>
    <sheet name="잡수입명세서(22년)" sheetId="59" r:id="rId6"/>
    <sheet name="인건비명세서(22년)" sheetId="54" r:id="rId7"/>
    <sheet name="사업비명세서(22년)" sheetId="61" r:id="rId8"/>
    <sheet name="기타비용명세서(22년)" sheetId="56" r:id="rId9"/>
    <sheet name="반환금명세서(22년)" sheetId="60" r:id="rId10"/>
    <sheet name="세출결산서" sheetId="43" state="hidden" r:id="rId11"/>
  </sheets>
  <definedNames>
    <definedName name="_xlnm._FilterDatabase" localSheetId="3" hidden="1">'정부보조금(22년)'!$A$3:$G$56</definedName>
    <definedName name="_xlnm.Consolidate_Area" localSheetId="7">'사업비명세서(22년)'!$3:$3</definedName>
    <definedName name="_xlnm.Consolidate_Area" localSheetId="1">'세입결산서 (22년)'!$1:$5</definedName>
    <definedName name="_xlnm.Consolidate_Area" localSheetId="10">세출결산서!$1:$5</definedName>
    <definedName name="_xlnm.Consolidate_Area" localSheetId="4">'수입명세서(22년)'!$3:$3</definedName>
    <definedName name="_xlnm.Consolidate_Area" localSheetId="3">'정부보조금(22년)'!$3:$3</definedName>
    <definedName name="_xlnm.Print_Area" localSheetId="1">'세입결산서 (22년)'!$A$1:$I$50</definedName>
    <definedName name="_xlnm.Print_Area" localSheetId="0">'세입세출결산서(22년)'!$A$1:$K$18</definedName>
    <definedName name="_xlnm.Print_Area" localSheetId="2">'세출결산서 (22년)'!$A$1:$I$146</definedName>
    <definedName name="_xlnm.Print_Titles" localSheetId="2">'세출결산서 (22년)'!$1:$3</definedName>
  </definedNames>
  <calcPr calcId="191029"/>
</workbook>
</file>

<file path=xl/calcChain.xml><?xml version="1.0" encoding="utf-8"?>
<calcChain xmlns="http://schemas.openxmlformats.org/spreadsheetml/2006/main">
  <c r="E25" i="50" l="1"/>
  <c r="E33" i="61" l="1"/>
  <c r="E34" i="61" s="1"/>
  <c r="E31" i="61"/>
  <c r="E29" i="61"/>
  <c r="E27" i="61"/>
  <c r="E25" i="61"/>
  <c r="E23" i="61"/>
  <c r="E21" i="61"/>
  <c r="E19" i="61"/>
  <c r="E17" i="61"/>
  <c r="E15" i="61"/>
  <c r="E13" i="61"/>
  <c r="E6" i="61"/>
  <c r="C14" i="59" l="1"/>
  <c r="E39" i="52"/>
  <c r="E127" i="51"/>
  <c r="J18" i="2"/>
  <c r="F11" i="2"/>
  <c r="C14" i="60" l="1"/>
  <c r="E7" i="2" l="1"/>
  <c r="E13" i="52"/>
  <c r="B10" i="54"/>
  <c r="B4" i="54"/>
  <c r="D10" i="54"/>
  <c r="C9" i="56" l="1"/>
  <c r="E38" i="52"/>
  <c r="E33" i="52"/>
  <c r="E31" i="52"/>
  <c r="E29" i="52"/>
  <c r="E27" i="52"/>
  <c r="E23" i="52"/>
  <c r="E18" i="52"/>
  <c r="E8" i="52"/>
  <c r="H139" i="51"/>
  <c r="H142" i="51" s="1"/>
  <c r="G139" i="51"/>
  <c r="G142" i="51" s="1"/>
  <c r="F139" i="51"/>
  <c r="F142" i="51" s="1"/>
  <c r="H138" i="51"/>
  <c r="H141" i="51" s="1"/>
  <c r="G138" i="51"/>
  <c r="G141" i="51" s="1"/>
  <c r="F138" i="51"/>
  <c r="F141" i="51" s="1"/>
  <c r="E138" i="51"/>
  <c r="E141" i="51" s="1"/>
  <c r="F137" i="51"/>
  <c r="I137" i="51" s="1"/>
  <c r="I136" i="51"/>
  <c r="I135" i="51"/>
  <c r="H134" i="51"/>
  <c r="G134" i="51"/>
  <c r="E134" i="51"/>
  <c r="I133" i="51"/>
  <c r="I132" i="51"/>
  <c r="H131" i="51"/>
  <c r="G131" i="51"/>
  <c r="F131" i="51"/>
  <c r="I130" i="51"/>
  <c r="I129" i="51"/>
  <c r="H128" i="51"/>
  <c r="H140" i="51" s="1"/>
  <c r="H143" i="51" s="1"/>
  <c r="G128" i="51"/>
  <c r="G140" i="51" s="1"/>
  <c r="G143" i="51" s="1"/>
  <c r="E139" i="51"/>
  <c r="E142" i="51" s="1"/>
  <c r="I126" i="51"/>
  <c r="G125" i="51"/>
  <c r="F123" i="51"/>
  <c r="H122" i="51"/>
  <c r="G122" i="51"/>
  <c r="H121" i="51"/>
  <c r="G121" i="51"/>
  <c r="F121" i="51"/>
  <c r="F124" i="51" s="1"/>
  <c r="E121" i="51"/>
  <c r="E124" i="51" s="1"/>
  <c r="H120" i="51"/>
  <c r="H123" i="51" s="1"/>
  <c r="G120" i="51"/>
  <c r="G123" i="51" s="1"/>
  <c r="E120" i="51"/>
  <c r="E123" i="51" s="1"/>
  <c r="F119" i="51"/>
  <c r="F122" i="51" s="1"/>
  <c r="F125" i="51" s="1"/>
  <c r="E119" i="51"/>
  <c r="I118" i="51"/>
  <c r="I121" i="51" s="1"/>
  <c r="I117" i="51"/>
  <c r="I120" i="51" s="1"/>
  <c r="F112" i="51"/>
  <c r="I109" i="51"/>
  <c r="F108" i="51"/>
  <c r="F110" i="51" s="1"/>
  <c r="E105" i="51"/>
  <c r="I105" i="51" s="1"/>
  <c r="E103" i="51"/>
  <c r="I103" i="51" s="1"/>
  <c r="I102" i="51"/>
  <c r="E101" i="51"/>
  <c r="I101" i="51" s="1"/>
  <c r="I100" i="51"/>
  <c r="I99" i="51"/>
  <c r="E98" i="51"/>
  <c r="I98" i="51" s="1"/>
  <c r="I97" i="51"/>
  <c r="I96" i="51"/>
  <c r="E95" i="51"/>
  <c r="I95" i="51" s="1"/>
  <c r="I94" i="51"/>
  <c r="I93" i="51"/>
  <c r="E92" i="51"/>
  <c r="I92" i="51" s="1"/>
  <c r="I91" i="51"/>
  <c r="I90" i="51"/>
  <c r="E89" i="51"/>
  <c r="I89" i="51" s="1"/>
  <c r="I88" i="51"/>
  <c r="I87" i="51"/>
  <c r="E86" i="51"/>
  <c r="I85" i="51"/>
  <c r="I84" i="51"/>
  <c r="H82" i="51"/>
  <c r="H115" i="51" s="1"/>
  <c r="G82" i="51"/>
  <c r="G115" i="51" s="1"/>
  <c r="F82" i="51"/>
  <c r="E82" i="51"/>
  <c r="H81" i="51"/>
  <c r="H114" i="51" s="1"/>
  <c r="G81" i="51"/>
  <c r="G114" i="51" s="1"/>
  <c r="E81" i="51"/>
  <c r="H80" i="51"/>
  <c r="H83" i="51" s="1"/>
  <c r="G80" i="51"/>
  <c r="G83" i="51" s="1"/>
  <c r="G116" i="51" s="1"/>
  <c r="E80" i="51"/>
  <c r="E83" i="51" s="1"/>
  <c r="I79" i="51"/>
  <c r="I78" i="51"/>
  <c r="I76" i="51"/>
  <c r="F75" i="51"/>
  <c r="F77" i="51" s="1"/>
  <c r="E73" i="51"/>
  <c r="I73" i="51" s="1"/>
  <c r="E72" i="51"/>
  <c r="E71" i="51"/>
  <c r="I70" i="51"/>
  <c r="I69" i="51"/>
  <c r="E68" i="51"/>
  <c r="I68" i="51" s="1"/>
  <c r="I67" i="51"/>
  <c r="I66" i="51"/>
  <c r="E65" i="51"/>
  <c r="I65" i="51" s="1"/>
  <c r="I64" i="51"/>
  <c r="I63" i="51"/>
  <c r="H62" i="51"/>
  <c r="E62" i="51"/>
  <c r="I61" i="51"/>
  <c r="I60" i="51"/>
  <c r="E59" i="51"/>
  <c r="I59" i="51" s="1"/>
  <c r="I58" i="51"/>
  <c r="I57" i="51"/>
  <c r="E56" i="51"/>
  <c r="I56" i="51" s="1"/>
  <c r="I55" i="51"/>
  <c r="I54" i="51"/>
  <c r="E53" i="51"/>
  <c r="I53" i="51" s="1"/>
  <c r="I52" i="51"/>
  <c r="I51" i="51"/>
  <c r="E50" i="51"/>
  <c r="I50" i="51" s="1"/>
  <c r="I49" i="51"/>
  <c r="I48" i="51"/>
  <c r="H47" i="51"/>
  <c r="G47" i="51"/>
  <c r="H46" i="51"/>
  <c r="G46" i="51"/>
  <c r="H45" i="51"/>
  <c r="G45" i="51"/>
  <c r="E43" i="51"/>
  <c r="I43" i="51" s="1"/>
  <c r="E42" i="51"/>
  <c r="I42" i="51" s="1"/>
  <c r="E41" i="51"/>
  <c r="I41" i="51" s="1"/>
  <c r="I40" i="51"/>
  <c r="I39" i="51"/>
  <c r="E38" i="51"/>
  <c r="I38" i="51" s="1"/>
  <c r="I37" i="51"/>
  <c r="I36" i="51"/>
  <c r="E35" i="51"/>
  <c r="I35" i="51" s="1"/>
  <c r="I34" i="51"/>
  <c r="I33" i="51"/>
  <c r="E32" i="51"/>
  <c r="I32" i="51" s="1"/>
  <c r="I31" i="51"/>
  <c r="I30" i="51"/>
  <c r="E29" i="51"/>
  <c r="I28" i="51"/>
  <c r="I27" i="51"/>
  <c r="E25" i="51"/>
  <c r="I25" i="51" s="1"/>
  <c r="E24" i="51"/>
  <c r="I24" i="51" s="1"/>
  <c r="E23" i="51"/>
  <c r="I23" i="51" s="1"/>
  <c r="I22" i="51"/>
  <c r="I21" i="51"/>
  <c r="E20" i="51"/>
  <c r="I20" i="51" s="1"/>
  <c r="I19" i="51"/>
  <c r="I18" i="51"/>
  <c r="E17" i="51"/>
  <c r="I17" i="51" s="1"/>
  <c r="I16" i="51"/>
  <c r="I15" i="51"/>
  <c r="E14" i="51"/>
  <c r="I14" i="51" s="1"/>
  <c r="I13" i="51"/>
  <c r="I12" i="51"/>
  <c r="E11" i="51"/>
  <c r="I11" i="51" s="1"/>
  <c r="I10" i="51"/>
  <c r="I9" i="51"/>
  <c r="E8" i="51"/>
  <c r="I7" i="51"/>
  <c r="I6" i="51"/>
  <c r="H47" i="50"/>
  <c r="G47" i="50"/>
  <c r="H46" i="50"/>
  <c r="G46" i="50"/>
  <c r="F46" i="50"/>
  <c r="E46" i="50"/>
  <c r="H45" i="50"/>
  <c r="G45" i="50"/>
  <c r="F45" i="50"/>
  <c r="F47" i="50" s="1"/>
  <c r="E45" i="50"/>
  <c r="F44" i="50"/>
  <c r="I44" i="50" s="1"/>
  <c r="I43" i="50"/>
  <c r="I42" i="50"/>
  <c r="I41" i="50"/>
  <c r="I40" i="50"/>
  <c r="I39" i="50"/>
  <c r="F38" i="50"/>
  <c r="I38" i="50" s="1"/>
  <c r="I37" i="50"/>
  <c r="I36" i="50"/>
  <c r="E35" i="50"/>
  <c r="I35" i="50" s="1"/>
  <c r="I34" i="50"/>
  <c r="I33" i="50"/>
  <c r="H32" i="50"/>
  <c r="G32" i="50"/>
  <c r="H31" i="50"/>
  <c r="G31" i="50"/>
  <c r="F31" i="50"/>
  <c r="E31" i="50"/>
  <c r="H30" i="50"/>
  <c r="G30" i="50"/>
  <c r="F30" i="50"/>
  <c r="E30" i="50"/>
  <c r="F29" i="50"/>
  <c r="F32" i="50" s="1"/>
  <c r="E29" i="50"/>
  <c r="E32" i="50" s="1"/>
  <c r="I28" i="50"/>
  <c r="I31" i="50" s="1"/>
  <c r="I27" i="50"/>
  <c r="I30" i="50" s="1"/>
  <c r="H26" i="50"/>
  <c r="G26" i="50"/>
  <c r="H25" i="50"/>
  <c r="G25" i="50"/>
  <c r="H24" i="50"/>
  <c r="G24" i="50"/>
  <c r="G48" i="50" s="1"/>
  <c r="E24" i="50"/>
  <c r="E23" i="50"/>
  <c r="I23" i="50" s="1"/>
  <c r="I22" i="50"/>
  <c r="I21" i="50"/>
  <c r="E20" i="50"/>
  <c r="I20" i="50" s="1"/>
  <c r="I19" i="50"/>
  <c r="I18" i="50"/>
  <c r="E17" i="50"/>
  <c r="I16" i="50"/>
  <c r="I15" i="50"/>
  <c r="I13" i="50"/>
  <c r="F13" i="50"/>
  <c r="F49" i="50" s="1"/>
  <c r="I11" i="50"/>
  <c r="H11" i="50"/>
  <c r="G11" i="50"/>
  <c r="F9" i="50"/>
  <c r="F12" i="50" s="1"/>
  <c r="F8" i="50"/>
  <c r="I8" i="50" s="1"/>
  <c r="I7" i="50"/>
  <c r="I6" i="50"/>
  <c r="D6" i="2"/>
  <c r="H19" i="2" s="1"/>
  <c r="D7" i="2"/>
  <c r="F8" i="2"/>
  <c r="J6" i="2"/>
  <c r="I6" i="2"/>
  <c r="K11" i="2"/>
  <c r="J11" i="2"/>
  <c r="I11" i="2"/>
  <c r="F7" i="2"/>
  <c r="J14" i="2"/>
  <c r="I14" i="2"/>
  <c r="I10" i="2"/>
  <c r="E49" i="50" l="1"/>
  <c r="C6" i="53"/>
  <c r="I25" i="50"/>
  <c r="I24" i="50"/>
  <c r="I119" i="51"/>
  <c r="I122" i="51" s="1"/>
  <c r="I46" i="51"/>
  <c r="I131" i="51"/>
  <c r="E26" i="51"/>
  <c r="I26" i="51" s="1"/>
  <c r="E104" i="51"/>
  <c r="I104" i="51" s="1"/>
  <c r="F115" i="51"/>
  <c r="I115" i="51" s="1"/>
  <c r="E44" i="51"/>
  <c r="I44" i="51" s="1"/>
  <c r="E46" i="51"/>
  <c r="E74" i="51"/>
  <c r="I74" i="51" s="1"/>
  <c r="H145" i="51"/>
  <c r="E106" i="51"/>
  <c r="E115" i="51" s="1"/>
  <c r="E145" i="51" s="1"/>
  <c r="I112" i="51"/>
  <c r="I134" i="51"/>
  <c r="E114" i="51"/>
  <c r="I82" i="51"/>
  <c r="I123" i="51"/>
  <c r="I138" i="51"/>
  <c r="I141" i="51" s="1"/>
  <c r="H116" i="51"/>
  <c r="H146" i="51" s="1"/>
  <c r="I8" i="51"/>
  <c r="I110" i="51"/>
  <c r="F113" i="51"/>
  <c r="G146" i="51"/>
  <c r="I124" i="51"/>
  <c r="G144" i="51"/>
  <c r="I45" i="51"/>
  <c r="H144" i="51"/>
  <c r="I77" i="51"/>
  <c r="F83" i="51"/>
  <c r="I83" i="51" s="1"/>
  <c r="G145" i="51"/>
  <c r="E45" i="51"/>
  <c r="I62" i="51"/>
  <c r="I71" i="51"/>
  <c r="I75" i="51"/>
  <c r="I86" i="51"/>
  <c r="I106" i="51"/>
  <c r="I108" i="51"/>
  <c r="F111" i="51"/>
  <c r="E122" i="51"/>
  <c r="E125" i="51" s="1"/>
  <c r="I125" i="51" s="1"/>
  <c r="I127" i="51"/>
  <c r="I139" i="51" s="1"/>
  <c r="I142" i="51" s="1"/>
  <c r="F140" i="51"/>
  <c r="F143" i="51" s="1"/>
  <c r="F81" i="51"/>
  <c r="I81" i="51" s="1"/>
  <c r="I29" i="51"/>
  <c r="I80" i="51"/>
  <c r="E128" i="51"/>
  <c r="I72" i="51"/>
  <c r="E26" i="50"/>
  <c r="E50" i="50" s="1"/>
  <c r="E48" i="50"/>
  <c r="H49" i="50"/>
  <c r="I45" i="50"/>
  <c r="E47" i="50"/>
  <c r="I47" i="50" s="1"/>
  <c r="H48" i="50"/>
  <c r="H50" i="50"/>
  <c r="G50" i="50"/>
  <c r="G49" i="50"/>
  <c r="F14" i="50"/>
  <c r="F48" i="50"/>
  <c r="I12" i="50"/>
  <c r="F11" i="50"/>
  <c r="I17" i="50"/>
  <c r="I26" i="50" s="1"/>
  <c r="I29" i="50"/>
  <c r="I32" i="50" s="1"/>
  <c r="I46" i="50"/>
  <c r="I49" i="50" s="1"/>
  <c r="I48" i="50" l="1"/>
  <c r="E107" i="51"/>
  <c r="E116" i="51" s="1"/>
  <c r="I47" i="51"/>
  <c r="E144" i="51"/>
  <c r="F145" i="51"/>
  <c r="I145" i="51"/>
  <c r="E47" i="51"/>
  <c r="I111" i="51"/>
  <c r="F114" i="51"/>
  <c r="F116" i="51"/>
  <c r="I113" i="51"/>
  <c r="I128" i="51"/>
  <c r="I140" i="51" s="1"/>
  <c r="I143" i="51" s="1"/>
  <c r="E140" i="51"/>
  <c r="E143" i="51" s="1"/>
  <c r="F50" i="50"/>
  <c r="I14" i="50"/>
  <c r="I50" i="50" s="1"/>
  <c r="I107" i="51" l="1"/>
  <c r="I116" i="51"/>
  <c r="I146" i="51" s="1"/>
  <c r="E146" i="51"/>
  <c r="F146" i="51"/>
  <c r="I114" i="51"/>
  <c r="I144" i="51" s="1"/>
  <c r="F144" i="51"/>
  <c r="K18" i="2" l="1"/>
  <c r="K6" i="2" s="1"/>
  <c r="K17" i="2"/>
  <c r="K16" i="2"/>
  <c r="K15" i="2"/>
  <c r="K14" i="2"/>
  <c r="K13" i="2"/>
  <c r="J7" i="2"/>
  <c r="I7" i="2"/>
  <c r="K12" i="2"/>
  <c r="K10" i="2"/>
  <c r="K9" i="2"/>
  <c r="K8" i="2"/>
  <c r="F13" i="2"/>
  <c r="F14" i="2"/>
  <c r="F15" i="2"/>
  <c r="E10" i="2"/>
  <c r="E6" i="2" s="1"/>
  <c r="F6" i="2" s="1"/>
  <c r="D10" i="2"/>
  <c r="K7" i="2" l="1"/>
  <c r="F10" i="2"/>
  <c r="F398" i="43" l="1"/>
  <c r="E398" i="43"/>
  <c r="I397" i="43"/>
  <c r="I396" i="43"/>
  <c r="F383" i="43"/>
  <c r="I398" i="43" l="1"/>
  <c r="I372" i="43" l="1"/>
  <c r="I373" i="43"/>
  <c r="H374" i="43"/>
  <c r="I374" i="43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G393" i="43" s="1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I384" i="43" l="1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</calcChain>
</file>

<file path=xl/sharedStrings.xml><?xml version="1.0" encoding="utf-8"?>
<sst xmlns="http://schemas.openxmlformats.org/spreadsheetml/2006/main" count="1307" uniqueCount="359">
  <si>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</si>
  <si>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</si>
  <si>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</si>
  <si>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</si>
  <si>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</si>
  <si>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</si>
  <si>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</si>
  <si>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</si>
  <si>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산출내역</t>
  </si>
  <si>
    <t>금   액</t>
  </si>
  <si>
    <t>(단위:원)</t>
  </si>
  <si>
    <t>금    액</t>
  </si>
  <si>
    <t>업무추진비</t>
  </si>
  <si>
    <t>산출기초</t>
  </si>
  <si>
    <t>사업수입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</si>
  <si>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</si>
  <si>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</si>
  <si>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</si>
  <si>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</si>
  <si>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</si>
  <si>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</si>
  <si>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</si>
  <si>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</si>
  <si>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</si>
  <si>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산  출  내  역</t>
  </si>
  <si>
    <t>구      분</t>
  </si>
  <si>
    <t>( 단위 : 원)</t>
  </si>
  <si>
    <t>(단위 : 원)</t>
  </si>
  <si>
    <t>수용비및 수수료</t>
  </si>
  <si>
    <t>&lt;&lt;합        계&gt;&gt;</t>
  </si>
  <si>
    <t>합 계</t>
  </si>
  <si>
    <t>항</t>
  </si>
  <si>
    <t>운영비</t>
  </si>
  <si>
    <t>사업비</t>
  </si>
  <si>
    <t>잡수입</t>
  </si>
  <si>
    <t>목</t>
  </si>
  <si>
    <t>이월금</t>
  </si>
  <si>
    <t>관</t>
  </si>
  <si>
    <t>사무비</t>
  </si>
  <si>
    <t>후원금</t>
  </si>
  <si>
    <t>계</t>
  </si>
  <si>
    <t>비 고</t>
  </si>
  <si>
    <t>결산</t>
  </si>
  <si>
    <t>금액</t>
  </si>
  <si>
    <t>예산</t>
  </si>
  <si>
    <t>과목</t>
  </si>
  <si>
    <t>증감</t>
  </si>
  <si>
    <t>비고</t>
  </si>
  <si>
    <t>합계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</si>
  <si>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</si>
  <si>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</si>
  <si>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</si>
  <si>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</si>
  <si>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</si>
  <si>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</si>
  <si>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</si>
  <si>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보조구분</t>
  </si>
  <si>
    <t>(소   계)</t>
  </si>
  <si>
    <t>항    목</t>
  </si>
  <si>
    <t>내    역</t>
  </si>
  <si>
    <t>총    계</t>
  </si>
  <si>
    <t>사업종류</t>
  </si>
  <si>
    <t>보조내역</t>
  </si>
  <si>
    <t>총  합  계</t>
  </si>
  <si>
    <t>보조금수입</t>
  </si>
  <si>
    <t>내     역</t>
  </si>
  <si>
    <t>구  분</t>
  </si>
  <si>
    <t>보조기관</t>
  </si>
  <si>
    <t>항     목</t>
  </si>
  <si>
    <t>기타보조금</t>
    <phoneticPr fontId="16" type="noConversion"/>
  </si>
  <si>
    <t>사례관리
사업비</t>
    <phoneticPr fontId="16" type="noConversion"/>
  </si>
  <si>
    <t>예산</t>
    <phoneticPr fontId="16" type="noConversion"/>
  </si>
  <si>
    <t>결산</t>
    <phoneticPr fontId="16" type="noConversion"/>
  </si>
  <si>
    <t>증감</t>
    <phoneticPr fontId="16" type="noConversion"/>
  </si>
  <si>
    <t>특성화사업</t>
    <phoneticPr fontId="16" type="noConversion"/>
  </si>
  <si>
    <t>언어발달
사업비</t>
    <phoneticPr fontId="16" type="noConversion"/>
  </si>
  <si>
    <t>방문사업</t>
    <phoneticPr fontId="16" type="noConversion"/>
  </si>
  <si>
    <t>한국어교육</t>
    <phoneticPr fontId="16" type="noConversion"/>
  </si>
  <si>
    <t>후원사업비</t>
    <phoneticPr fontId="16" type="noConversion"/>
  </si>
  <si>
    <t>잡지출</t>
    <phoneticPr fontId="16" type="noConversion"/>
  </si>
  <si>
    <t xml:space="preserve"> 잡지출</t>
    <phoneticPr fontId="16" type="noConversion"/>
  </si>
  <si>
    <t xml:space="preserve">강북구건강가정다문화가족지원센터 </t>
    <phoneticPr fontId="16" type="noConversion"/>
  </si>
  <si>
    <t>보조금수입</t>
    <phoneticPr fontId="16" type="noConversion"/>
  </si>
  <si>
    <t>외부지원금</t>
    <phoneticPr fontId="16" type="noConversion"/>
  </si>
  <si>
    <t>외부지원금</t>
    <phoneticPr fontId="16" type="noConversion"/>
  </si>
  <si>
    <t>공동육아나눔터</t>
    <phoneticPr fontId="16" type="noConversion"/>
  </si>
  <si>
    <t>국고보조금</t>
    <phoneticPr fontId="16" type="noConversion"/>
  </si>
  <si>
    <t>여성가족부</t>
    <phoneticPr fontId="16" type="noConversion"/>
  </si>
  <si>
    <t>2018년 세 출 결 산 서</t>
    <phoneticPr fontId="16" type="noConversion"/>
  </si>
  <si>
    <t xml:space="preserve">강북구건강가정다문화가족지원센터 </t>
    <phoneticPr fontId="16" type="noConversion"/>
  </si>
  <si>
    <t>한부모
지원사업</t>
    <phoneticPr fontId="16" type="noConversion"/>
  </si>
  <si>
    <t>저소득가정
교육지원사업</t>
    <phoneticPr fontId="16" type="noConversion"/>
  </si>
  <si>
    <t>KSD나눔재단장학사업</t>
    <phoneticPr fontId="16" type="noConversion"/>
  </si>
  <si>
    <t>비지정후원금</t>
    <phoneticPr fontId="16" type="noConversion"/>
  </si>
  <si>
    <t>잡지출</t>
    <phoneticPr fontId="16" type="noConversion"/>
  </si>
  <si>
    <t>장난감도서관</t>
    <phoneticPr fontId="16" type="noConversion"/>
  </si>
  <si>
    <t>심리치료사업</t>
    <phoneticPr fontId="16" type="noConversion"/>
  </si>
  <si>
    <t>종사자수당
건가</t>
    <phoneticPr fontId="16" type="noConversion"/>
  </si>
  <si>
    <t>종사자수당
다가</t>
    <phoneticPr fontId="16" type="noConversion"/>
  </si>
  <si>
    <t>종사자수당
공육</t>
    <phoneticPr fontId="16" type="noConversion"/>
  </si>
  <si>
    <t>복지포인트</t>
    <phoneticPr fontId="16" type="noConversion"/>
  </si>
  <si>
    <t>서울시
가족상담특화</t>
    <phoneticPr fontId="16" type="noConversion"/>
  </si>
  <si>
    <t>서울시
다문화자조조임</t>
    <phoneticPr fontId="16" type="noConversion"/>
  </si>
  <si>
    <t>서울가족축제</t>
    <phoneticPr fontId="16" type="noConversion"/>
  </si>
  <si>
    <t>꿈동이운동회</t>
    <phoneticPr fontId="16" type="noConversion"/>
  </si>
  <si>
    <t>꿈동이예비학교</t>
    <phoneticPr fontId="16" type="noConversion"/>
  </si>
  <si>
    <t>사회보험부담비용</t>
    <phoneticPr fontId="16" type="noConversion"/>
  </si>
  <si>
    <t>여비</t>
    <phoneticPr fontId="16" type="noConversion"/>
  </si>
  <si>
    <t>홍보비</t>
    <phoneticPr fontId="16" type="noConversion"/>
  </si>
  <si>
    <t>홍보비</t>
    <phoneticPr fontId="16" type="noConversion"/>
  </si>
  <si>
    <t>수용비및수수료</t>
    <phoneticPr fontId="16" type="noConversion"/>
  </si>
  <si>
    <t>수용비 및 수수료</t>
    <phoneticPr fontId="16" type="noConversion"/>
  </si>
  <si>
    <t>공공요금</t>
    <phoneticPr fontId="16" type="noConversion"/>
  </si>
  <si>
    <t>수용비 및 수수료</t>
    <phoneticPr fontId="16" type="noConversion"/>
  </si>
  <si>
    <t>수용비 및 수수료</t>
    <phoneticPr fontId="16" type="noConversion"/>
  </si>
  <si>
    <t>공공요금</t>
    <phoneticPr fontId="16" type="noConversion"/>
  </si>
  <si>
    <t>기타운영비</t>
    <phoneticPr fontId="16" type="noConversion"/>
  </si>
  <si>
    <t>회의비</t>
    <phoneticPr fontId="16" type="noConversion"/>
  </si>
  <si>
    <t>시설비</t>
    <phoneticPr fontId="16" type="noConversion"/>
  </si>
  <si>
    <t>자산취득비</t>
    <phoneticPr fontId="16" type="noConversion"/>
  </si>
  <si>
    <t>가족생활</t>
    <phoneticPr fontId="16" type="noConversion"/>
  </si>
  <si>
    <t>나눔터운영</t>
    <phoneticPr fontId="16" type="noConversion"/>
  </si>
  <si>
    <t>품앗이활동지원</t>
    <phoneticPr fontId="16" type="noConversion"/>
  </si>
  <si>
    <t>장난감대여</t>
    <phoneticPr fontId="16" type="noConversion"/>
  </si>
  <si>
    <t>홍보비</t>
    <phoneticPr fontId="16" type="noConversion"/>
  </si>
  <si>
    <t>방문교육</t>
    <phoneticPr fontId="16" type="noConversion"/>
  </si>
  <si>
    <t>공동육아나눔터</t>
    <phoneticPr fontId="16" type="noConversion"/>
  </si>
  <si>
    <t>이용자가입비</t>
    <phoneticPr fontId="16" type="noConversion"/>
  </si>
  <si>
    <t>본인부담금</t>
    <phoneticPr fontId="16" type="noConversion"/>
  </si>
  <si>
    <t>재산조성비</t>
    <phoneticPr fontId="16" type="noConversion"/>
  </si>
  <si>
    <t>사업비</t>
    <phoneticPr fontId="16" type="noConversion"/>
  </si>
  <si>
    <t xml:space="preserve">이월금 </t>
    <phoneticPr fontId="16" type="noConversion"/>
  </si>
  <si>
    <t>예비비및
 기타</t>
    <phoneticPr fontId="16" type="noConversion"/>
  </si>
  <si>
    <t>외부지원금</t>
    <phoneticPr fontId="16" type="noConversion"/>
  </si>
  <si>
    <t>KT&amp;G가족캠프</t>
    <phoneticPr fontId="16" type="noConversion"/>
  </si>
  <si>
    <t>통합센터 건가</t>
    <phoneticPr fontId="16" type="noConversion"/>
  </si>
  <si>
    <t>통합센터 건가</t>
    <phoneticPr fontId="16" type="noConversion"/>
  </si>
  <si>
    <t>통합센터 추가</t>
    <phoneticPr fontId="16" type="noConversion"/>
  </si>
  <si>
    <t>통합센터 다가</t>
    <phoneticPr fontId="16" type="noConversion"/>
  </si>
  <si>
    <t>공동육아나눔터</t>
    <phoneticPr fontId="16" type="noConversion"/>
  </si>
  <si>
    <t>사례관리</t>
    <phoneticPr fontId="16" type="noConversion"/>
  </si>
  <si>
    <t>기타보조금</t>
    <phoneticPr fontId="16" type="noConversion"/>
  </si>
  <si>
    <t>서울시다문화
특화사업</t>
    <phoneticPr fontId="16" type="noConversion"/>
  </si>
  <si>
    <t>기타운영비</t>
    <phoneticPr fontId="16" type="noConversion"/>
  </si>
  <si>
    <t>서울한부모축제</t>
    <phoneticPr fontId="16" type="noConversion"/>
  </si>
  <si>
    <t>통합센터 건가
인건비</t>
    <phoneticPr fontId="16" type="noConversion"/>
  </si>
  <si>
    <t>통합센터 다가
인건비</t>
    <phoneticPr fontId="16" type="noConversion"/>
  </si>
  <si>
    <t>통합서비스 추가
인건비</t>
    <phoneticPr fontId="16" type="noConversion"/>
  </si>
  <si>
    <t>공동육아나눔터
인건비</t>
    <phoneticPr fontId="16" type="noConversion"/>
  </si>
  <si>
    <t>통번역 인건비</t>
    <phoneticPr fontId="16" type="noConversion"/>
  </si>
  <si>
    <t>언어발달 인건비</t>
    <phoneticPr fontId="16" type="noConversion"/>
  </si>
  <si>
    <t>사례관리 인건비</t>
    <phoneticPr fontId="16" type="noConversion"/>
  </si>
  <si>
    <t>통합센터 건가 
업무추진비</t>
    <phoneticPr fontId="16" type="noConversion"/>
  </si>
  <si>
    <t>통합센터 건가
운영비</t>
    <phoneticPr fontId="16" type="noConversion"/>
  </si>
  <si>
    <t>통합센터 추가
운영비</t>
    <phoneticPr fontId="16" type="noConversion"/>
  </si>
  <si>
    <t>공동육아나눔터
운영비</t>
    <phoneticPr fontId="16" type="noConversion"/>
  </si>
  <si>
    <t>사례관리 운영비</t>
    <phoneticPr fontId="16" type="noConversion"/>
  </si>
  <si>
    <t>언어발달 운영비</t>
    <phoneticPr fontId="16" type="noConversion"/>
  </si>
  <si>
    <t>통번역 운영비</t>
    <phoneticPr fontId="16" type="noConversion"/>
  </si>
  <si>
    <t>방문교육 운영비</t>
    <phoneticPr fontId="16" type="noConversion"/>
  </si>
  <si>
    <t>한국어교육 운영비</t>
    <phoneticPr fontId="16" type="noConversion"/>
  </si>
  <si>
    <t>업무추진비 합계</t>
    <phoneticPr fontId="16" type="noConversion"/>
  </si>
  <si>
    <t>인건비 합계</t>
    <phoneticPr fontId="16" type="noConversion"/>
  </si>
  <si>
    <t>가족학교인건비</t>
    <phoneticPr fontId="16" type="noConversion"/>
  </si>
  <si>
    <t>제수당</t>
    <phoneticPr fontId="16" type="noConversion"/>
  </si>
  <si>
    <t>가족학교사업비</t>
    <phoneticPr fontId="16" type="noConversion"/>
  </si>
  <si>
    <t>종사자수당</t>
    <phoneticPr fontId="16" type="noConversion"/>
  </si>
  <si>
    <t>수용비및수수료</t>
    <phoneticPr fontId="16" type="noConversion"/>
  </si>
  <si>
    <t>공공요금</t>
    <phoneticPr fontId="16" type="noConversion"/>
  </si>
  <si>
    <t>차기이월금</t>
    <phoneticPr fontId="16" type="noConversion"/>
  </si>
  <si>
    <t>차기이월금
(후원금)</t>
    <phoneticPr fontId="16" type="noConversion"/>
  </si>
  <si>
    <t>수령일</t>
    <phoneticPr fontId="16" type="noConversion"/>
  </si>
  <si>
    <t>합계</t>
    <phoneticPr fontId="16" type="noConversion"/>
  </si>
  <si>
    <t>증감</t>
    <phoneticPr fontId="16" type="noConversion"/>
  </si>
  <si>
    <t>이월금</t>
    <phoneticPr fontId="16" type="noConversion"/>
  </si>
  <si>
    <t>(A-B)</t>
    <phoneticPr fontId="16" type="noConversion"/>
  </si>
  <si>
    <t>사업구분</t>
    <phoneticPr fontId="16" type="noConversion"/>
  </si>
  <si>
    <t>합                                      계</t>
    <phoneticPr fontId="16" type="noConversion"/>
  </si>
  <si>
    <t>반환금</t>
    <phoneticPr fontId="16" type="noConversion"/>
  </si>
  <si>
    <t>아이돌봄</t>
    <phoneticPr fontId="16" type="noConversion"/>
  </si>
  <si>
    <t>이나라도움</t>
    <phoneticPr fontId="16" type="noConversion"/>
  </si>
  <si>
    <t>서울시</t>
    <phoneticPr fontId="16" type="noConversion"/>
  </si>
  <si>
    <t>4대보험료(기관부담분)</t>
    <phoneticPr fontId="16" type="noConversion"/>
  </si>
  <si>
    <t>추가수당</t>
    <phoneticPr fontId="16" type="noConversion"/>
  </si>
  <si>
    <t>명절수당</t>
    <phoneticPr fontId="16" type="noConversion"/>
  </si>
  <si>
    <t>아이돌보미 명절수당</t>
    <phoneticPr fontId="16" type="noConversion"/>
  </si>
  <si>
    <t>아이돌보미
관리비</t>
    <phoneticPr fontId="16" type="noConversion"/>
  </si>
  <si>
    <t>아이돌보미 보험료</t>
    <phoneticPr fontId="16" type="noConversion"/>
  </si>
  <si>
    <t>현장실습</t>
    <phoneticPr fontId="16" type="noConversion"/>
  </si>
  <si>
    <t>교육비</t>
    <phoneticPr fontId="16" type="noConversion"/>
  </si>
  <si>
    <t>수수료</t>
    <phoneticPr fontId="16" type="noConversion"/>
  </si>
  <si>
    <t>관리수당</t>
    <phoneticPr fontId="16" type="noConversion"/>
  </si>
  <si>
    <t>아이돌보미 4대보험, 퇴직금, 배상보험</t>
    <phoneticPr fontId="16" type="noConversion"/>
  </si>
  <si>
    <t>예탁금</t>
    <phoneticPr fontId="16" type="noConversion"/>
  </si>
  <si>
    <t>업무추진비</t>
    <phoneticPr fontId="16" type="noConversion"/>
  </si>
  <si>
    <t>기관운영비 및 회의비</t>
    <phoneticPr fontId="16" type="noConversion"/>
  </si>
  <si>
    <t>(소   계)</t>
    <phoneticPr fontId="16" type="noConversion"/>
  </si>
  <si>
    <t>아이돌봄본인부담금</t>
    <phoneticPr fontId="16" type="noConversion"/>
  </si>
  <si>
    <t>이용자부담금</t>
    <phoneticPr fontId="16" type="noConversion"/>
  </si>
  <si>
    <t>돌보미양성교육비</t>
    <phoneticPr fontId="16" type="noConversion"/>
  </si>
  <si>
    <t>아이돌봄
인건비</t>
    <phoneticPr fontId="16" type="noConversion"/>
  </si>
  <si>
    <t>사무비</t>
    <phoneticPr fontId="16" type="noConversion"/>
  </si>
  <si>
    <t>4대사회보험
(기관부담분)</t>
    <phoneticPr fontId="16" type="noConversion"/>
  </si>
  <si>
    <t>아이돌봄
행정부대경비</t>
    <phoneticPr fontId="16" type="noConversion"/>
  </si>
  <si>
    <t>운영비 합계</t>
    <phoneticPr fontId="16" type="noConversion"/>
  </si>
  <si>
    <t>관리수당
(센터장)</t>
    <phoneticPr fontId="16" type="noConversion"/>
  </si>
  <si>
    <t>사업비 합계</t>
    <phoneticPr fontId="16" type="noConversion"/>
  </si>
  <si>
    <t>시비지원 사업비 합계</t>
    <phoneticPr fontId="16" type="noConversion"/>
  </si>
  <si>
    <t>아이돌봄
시비지원 사업비</t>
    <phoneticPr fontId="16" type="noConversion"/>
  </si>
  <si>
    <t>양성교육비 합계</t>
    <phoneticPr fontId="16" type="noConversion"/>
  </si>
  <si>
    <t>아이돌봄
사업비</t>
    <phoneticPr fontId="16" type="noConversion"/>
  </si>
  <si>
    <t>국고보조금
(예탁금)</t>
    <phoneticPr fontId="16" type="noConversion"/>
  </si>
  <si>
    <t>국고보조금
(이나라도움)</t>
    <phoneticPr fontId="16" type="noConversion"/>
  </si>
  <si>
    <t>반환금 합계</t>
    <phoneticPr fontId="16" type="noConversion"/>
  </si>
  <si>
    <t>차기이월금 합계</t>
    <phoneticPr fontId="16" type="noConversion"/>
  </si>
  <si>
    <t>행정부대경비</t>
    <phoneticPr fontId="16" type="noConversion"/>
  </si>
  <si>
    <t>국고보조금
(예탁금)</t>
    <phoneticPr fontId="20" type="noConversion"/>
  </si>
  <si>
    <t>시군구보조금</t>
    <phoneticPr fontId="16" type="noConversion"/>
  </si>
  <si>
    <t>사업수입 합   계</t>
    <phoneticPr fontId="16" type="noConversion"/>
  </si>
  <si>
    <t>보조금수입 합   계</t>
    <phoneticPr fontId="16" type="noConversion"/>
  </si>
  <si>
    <t>잡수입 합   계</t>
    <phoneticPr fontId="16" type="noConversion"/>
  </si>
  <si>
    <t>이월금 합   계</t>
    <phoneticPr fontId="16" type="noConversion"/>
  </si>
  <si>
    <t>차기이월금
(이나라도움)</t>
    <phoneticPr fontId="16" type="noConversion"/>
  </si>
  <si>
    <t>전년도이월금
(이나라도움)</t>
    <phoneticPr fontId="16" type="noConversion"/>
  </si>
  <si>
    <t>활동수당
(본인부담금)</t>
    <phoneticPr fontId="16" type="noConversion"/>
  </si>
  <si>
    <t>아이돌봄
국민행복카드
사업비</t>
    <phoneticPr fontId="16" type="noConversion"/>
  </si>
  <si>
    <t>국민행복카드 사업비 합계</t>
    <phoneticPr fontId="16" type="noConversion"/>
  </si>
  <si>
    <t>활동수당
(예탁금)</t>
    <phoneticPr fontId="16" type="noConversion"/>
  </si>
  <si>
    <t>아이돌보미 활동수당(정부지원금)</t>
    <phoneticPr fontId="16" type="noConversion"/>
  </si>
  <si>
    <t>차기이월금
(국민행복카드-본인부담금)</t>
    <phoneticPr fontId="16" type="noConversion"/>
  </si>
  <si>
    <t>보조금</t>
    <phoneticPr fontId="16" type="noConversion"/>
  </si>
  <si>
    <t>국고보조금
(이나라도움)</t>
    <phoneticPr fontId="20" type="noConversion"/>
  </si>
  <si>
    <t>소계</t>
    <phoneticPr fontId="16" type="noConversion"/>
  </si>
  <si>
    <t>연장근로수당</t>
    <phoneticPr fontId="16" type="noConversion"/>
  </si>
  <si>
    <t>명절상여금</t>
    <phoneticPr fontId="16" type="noConversion"/>
  </si>
  <si>
    <t>일반수용비</t>
    <phoneticPr fontId="16" type="noConversion"/>
  </si>
  <si>
    <t>공과금제세</t>
    <phoneticPr fontId="16" type="noConversion"/>
  </si>
  <si>
    <t>시간제추가지원</t>
    <phoneticPr fontId="16" type="noConversion"/>
  </si>
  <si>
    <t>아이돌보미 시간제활동수당</t>
    <phoneticPr fontId="16" type="noConversion"/>
  </si>
  <si>
    <t>퇴직적립금</t>
    <phoneticPr fontId="16" type="noConversion"/>
  </si>
  <si>
    <t>1차 아이돌봄 보조금</t>
    <phoneticPr fontId="16" type="noConversion"/>
  </si>
  <si>
    <t>2차 아이돌봄 보조금</t>
    <phoneticPr fontId="16" type="noConversion"/>
  </si>
  <si>
    <t>인건비</t>
    <phoneticPr fontId="16" type="noConversion"/>
  </si>
  <si>
    <t>잡수입</t>
    <phoneticPr fontId="16" type="noConversion"/>
  </si>
  <si>
    <t>퇴직금 및 퇴직적립금</t>
    <phoneticPr fontId="16" type="noConversion"/>
  </si>
  <si>
    <t>돌보미양성교육</t>
    <phoneticPr fontId="16" type="noConversion"/>
  </si>
  <si>
    <t>1차 예탁금</t>
    <phoneticPr fontId="16" type="noConversion"/>
  </si>
  <si>
    <t>2차 예탁금</t>
    <phoneticPr fontId="16" type="noConversion"/>
  </si>
  <si>
    <t>1분기 보조금</t>
  </si>
  <si>
    <t>2분기 보조금</t>
  </si>
  <si>
    <t>3분기 보조금</t>
  </si>
  <si>
    <t>4분기 보조금</t>
  </si>
  <si>
    <t>1차 보조금</t>
  </si>
  <si>
    <t>센터장 노무관리수당</t>
    <phoneticPr fontId="16" type="noConversion"/>
  </si>
  <si>
    <t>시군구보조금</t>
    <phoneticPr fontId="20" type="noConversion"/>
  </si>
  <si>
    <t>전년도 이월금</t>
    <phoneticPr fontId="16" type="noConversion"/>
  </si>
  <si>
    <t>사업수입
(양성교육)</t>
    <phoneticPr fontId="16" type="noConversion"/>
  </si>
  <si>
    <t>사업수입
(국민행복카드
_본인부담금)</t>
    <phoneticPr fontId="16" type="noConversion"/>
  </si>
  <si>
    <t>전년도이월금
(국민행복카드
_본인부담금)</t>
    <phoneticPr fontId="16" type="noConversion"/>
  </si>
  <si>
    <t>2차 보조금</t>
    <phoneticPr fontId="16" type="noConversion"/>
  </si>
  <si>
    <t>3차 보조금</t>
    <phoneticPr fontId="16" type="noConversion"/>
  </si>
  <si>
    <t>4차 보조금</t>
    <phoneticPr fontId="16" type="noConversion"/>
  </si>
  <si>
    <t>1차 보조금</t>
    <phoneticPr fontId="16" type="noConversion"/>
  </si>
  <si>
    <t xml:space="preserve"> 한부모 나다형</t>
  </si>
  <si>
    <t xml:space="preserve"> 한부모 나다형</t>
    <phoneticPr fontId="16" type="noConversion"/>
  </si>
  <si>
    <t>종일제추가지원</t>
    <phoneticPr fontId="16" type="noConversion"/>
  </si>
  <si>
    <t>3차 예탁금</t>
    <phoneticPr fontId="16" type="noConversion"/>
  </si>
  <si>
    <t>한부모가정지원</t>
    <phoneticPr fontId="16" type="noConversion"/>
  </si>
  <si>
    <t xml:space="preserve"> 한부모나다형가정지원</t>
  </si>
  <si>
    <t>4차 예탁금</t>
    <phoneticPr fontId="16" type="noConversion"/>
  </si>
  <si>
    <t>특별교육비</t>
    <phoneticPr fontId="16" type="noConversion"/>
  </si>
  <si>
    <t>서울시,강북구</t>
    <phoneticPr fontId="16" type="noConversion"/>
  </si>
  <si>
    <t>종사자복지포인트</t>
    <phoneticPr fontId="16" type="noConversion"/>
  </si>
  <si>
    <t>종일제 활동수당 추가지원</t>
    <phoneticPr fontId="16" type="noConversion"/>
  </si>
  <si>
    <t>시간제 활동수당 추가지원</t>
    <phoneticPr fontId="16" type="noConversion"/>
  </si>
  <si>
    <t>한부모나다형 추가지원</t>
    <phoneticPr fontId="16" type="noConversion"/>
  </si>
  <si>
    <t>종사자 복지포인트</t>
    <phoneticPr fontId="16" type="noConversion"/>
  </si>
  <si>
    <t>종사자 처우개선수당</t>
    <phoneticPr fontId="16" type="noConversion"/>
  </si>
  <si>
    <t>아이돌보미 양성교육 환급, 시비지원 활동수당 추가지급</t>
    <phoneticPr fontId="16" type="noConversion"/>
  </si>
  <si>
    <t>마스크구입비용지원</t>
    <phoneticPr fontId="16" type="noConversion"/>
  </si>
  <si>
    <t>아이돌보미 관리비</t>
    <phoneticPr fontId="16" type="noConversion"/>
  </si>
  <si>
    <t>한부모나다형지원</t>
    <phoneticPr fontId="16" type="noConversion"/>
  </si>
  <si>
    <t>아이돌보미
보험료
(배상보험료, 4대보험료,퇴직금)</t>
    <phoneticPr fontId="16" type="noConversion"/>
  </si>
  <si>
    <t>수수료
(노무,심리검사, 기타)</t>
    <phoneticPr fontId="16" type="noConversion"/>
  </si>
  <si>
    <t>노무수수료, 심리검사수수료, 퇴직연금수수료 등</t>
    <phoneticPr fontId="16" type="noConversion"/>
  </si>
  <si>
    <t>기타운영비(직원교육비등)</t>
    <phoneticPr fontId="16" type="noConversion"/>
  </si>
  <si>
    <t>.</t>
    <phoneticPr fontId="16" type="noConversion"/>
  </si>
  <si>
    <t>2022년 아이돌봄지원사업 세입·세출 결산서</t>
    <phoneticPr fontId="16" type="noConversion"/>
  </si>
  <si>
    <t>강북구가족센터(아이돌봄지원사업)</t>
    <phoneticPr fontId="16" type="noConversion"/>
  </si>
  <si>
    <t>2022년 예산</t>
    <phoneticPr fontId="16" type="noConversion"/>
  </si>
  <si>
    <t>2022년 결산</t>
    <phoneticPr fontId="16" type="noConversion"/>
  </si>
  <si>
    <t>이나라도움</t>
    <phoneticPr fontId="16" type="noConversion"/>
  </si>
  <si>
    <t>예탁금</t>
    <phoneticPr fontId="16" type="noConversion"/>
  </si>
  <si>
    <t>시비지원</t>
    <phoneticPr fontId="16" type="noConversion"/>
  </si>
  <si>
    <t>양성교육비</t>
    <phoneticPr fontId="16" type="noConversion"/>
  </si>
  <si>
    <t>사
업
비</t>
    <phoneticPr fontId="16" type="noConversion"/>
  </si>
  <si>
    <t>소계</t>
    <phoneticPr fontId="16" type="noConversion"/>
  </si>
  <si>
    <t>국민행복카드_본인부담금</t>
    <phoneticPr fontId="16" type="noConversion"/>
  </si>
  <si>
    <t>양성교육</t>
    <phoneticPr fontId="16" type="noConversion"/>
  </si>
  <si>
    <t>사
업
수
입</t>
    <phoneticPr fontId="16" type="noConversion"/>
  </si>
  <si>
    <t>국민행복카드-본인부담금</t>
    <phoneticPr fontId="16" type="noConversion"/>
  </si>
  <si>
    <t>2022년 아이돌봄지원사업 세 입 결 산 서</t>
    <phoneticPr fontId="16" type="noConversion"/>
  </si>
  <si>
    <t>전년도이월금
(시비지원)</t>
    <phoneticPr fontId="16" type="noConversion"/>
  </si>
  <si>
    <t>전년도이월금
(양성교육)</t>
    <phoneticPr fontId="16" type="noConversion"/>
  </si>
  <si>
    <t>2022년 아이돌봄지원사업 세출결산서</t>
    <phoneticPr fontId="16" type="noConversion"/>
  </si>
  <si>
    <t>활동수당
(특례지원금)</t>
    <phoneticPr fontId="16" type="noConversion"/>
  </si>
  <si>
    <t>교육비
(양성, 보수, 법정의무
집담회, 소통강화)</t>
    <phoneticPr fontId="16" type="noConversion"/>
  </si>
  <si>
    <t>예방접종비</t>
    <phoneticPr fontId="16" type="noConversion"/>
  </si>
  <si>
    <t>차기이월금
(시비지원)</t>
    <phoneticPr fontId="16" type="noConversion"/>
  </si>
  <si>
    <t>차기이월금
(양성교육)</t>
    <phoneticPr fontId="16" type="noConversion"/>
  </si>
  <si>
    <t>2022년 아이돌봄지원사업 보조금 명세서</t>
    <phoneticPr fontId="16" type="noConversion"/>
  </si>
  <si>
    <t>2022.01.20</t>
    <phoneticPr fontId="16" type="noConversion"/>
  </si>
  <si>
    <t>2022.04.06</t>
    <phoneticPr fontId="16" type="noConversion"/>
  </si>
  <si>
    <t>2022.07.15</t>
    <phoneticPr fontId="16" type="noConversion"/>
  </si>
  <si>
    <t>3차 아이돌봄 보조금</t>
  </si>
  <si>
    <t>2022.12.08</t>
    <phoneticPr fontId="16" type="noConversion"/>
  </si>
  <si>
    <t>4차 아이돌봄 보조금</t>
    <phoneticPr fontId="16" type="noConversion"/>
  </si>
  <si>
    <t>2022.02.15</t>
    <phoneticPr fontId="16" type="noConversion"/>
  </si>
  <si>
    <t>2022.04.05</t>
    <phoneticPr fontId="16" type="noConversion"/>
  </si>
  <si>
    <t>2022.09.27</t>
    <phoneticPr fontId="16" type="noConversion"/>
  </si>
  <si>
    <t>2022.11.24</t>
    <phoneticPr fontId="16" type="noConversion"/>
  </si>
  <si>
    <t>2022.01.25</t>
    <phoneticPr fontId="16" type="noConversion"/>
  </si>
  <si>
    <t>2022.03.25</t>
    <phoneticPr fontId="16" type="noConversion"/>
  </si>
  <si>
    <t>2022.07.26</t>
    <phoneticPr fontId="16" type="noConversion"/>
  </si>
  <si>
    <t>2022.10.25</t>
    <phoneticPr fontId="16" type="noConversion"/>
  </si>
  <si>
    <t>2022년 아이돌봄지원사업 수입 명세서</t>
    <phoneticPr fontId="16" type="noConversion"/>
  </si>
  <si>
    <t>돌보미 양성교육및 현장실습</t>
    <phoneticPr fontId="16" type="noConversion"/>
  </si>
  <si>
    <t>2022년 아이돌봄지원사업 인건비명세서</t>
    <phoneticPr fontId="16" type="noConversion"/>
  </si>
  <si>
    <t>2022년 아이돌봄지원사업 사업비 명세서</t>
    <phoneticPr fontId="16" type="noConversion"/>
  </si>
  <si>
    <t>아이돌보미(지도자) 및 이용가정 실습비</t>
    <phoneticPr fontId="16" type="noConversion"/>
  </si>
  <si>
    <t>양성·보수·법정의무교육비, 집담회(정서치유) 및소통강화프로그램비</t>
    <phoneticPr fontId="16" type="noConversion"/>
  </si>
  <si>
    <t>코로나방역물품구입비(돌보미)</t>
    <phoneticPr fontId="16" type="noConversion"/>
  </si>
  <si>
    <t>아이돌보미 방역물품구입</t>
    <phoneticPr fontId="16" type="noConversion"/>
  </si>
  <si>
    <t>아이돌보미 종일제추가수당</t>
    <phoneticPr fontId="16" type="noConversion"/>
  </si>
  <si>
    <t>예방접종</t>
    <phoneticPr fontId="16" type="noConversion"/>
  </si>
  <si>
    <t>아이돌보미 예방접종비</t>
    <phoneticPr fontId="16" type="noConversion"/>
  </si>
  <si>
    <t>아이돌보미  특별교육비</t>
    <phoneticPr fontId="16" type="noConversion"/>
  </si>
  <si>
    <t>2022년 아이돌봄지원사업 기타비용 명세서</t>
    <phoneticPr fontId="16" type="noConversion"/>
  </si>
  <si>
    <t>홍보비, 외부자문료(세무,회계감사), 시스템이용수수료, 사무용품비, 인쇄비, 임차료,기타수수료</t>
    <phoneticPr fontId="16" type="noConversion"/>
  </si>
  <si>
    <t>출장여비</t>
    <phoneticPr fontId="16" type="noConversion"/>
  </si>
  <si>
    <t>직원교육 및 워크숍비</t>
    <phoneticPr fontId="16" type="noConversion"/>
  </si>
  <si>
    <t>주민세종업원분, 문자요금, 카드수수료, 전화통신요금, 공공요금,  우편비, 캡스수수료, 핸드폰요금</t>
    <phoneticPr fontId="16" type="noConversion"/>
  </si>
  <si>
    <t>2022년 아이돌봄지원사업 잡수입 명세서</t>
    <phoneticPr fontId="16" type="noConversion"/>
  </si>
  <si>
    <t>종일제</t>
    <phoneticPr fontId="16" type="noConversion"/>
  </si>
  <si>
    <t>시간제</t>
    <phoneticPr fontId="16" type="noConversion"/>
  </si>
  <si>
    <t>한부모</t>
    <phoneticPr fontId="16" type="noConversion"/>
  </si>
  <si>
    <t>결산이자</t>
  </si>
  <si>
    <t>결산이자</t>
    <phoneticPr fontId="16" type="noConversion"/>
  </si>
  <si>
    <t>실물통장 및 이나라도움 가상계좌 이자</t>
    <phoneticPr fontId="16" type="noConversion"/>
  </si>
  <si>
    <t>2022년 아이돌봄지원사업 반환금 명세서</t>
    <phoneticPr fontId="16" type="noConversion"/>
  </si>
  <si>
    <t>기존금액</t>
    <phoneticPr fontId="16" type="noConversion"/>
  </si>
  <si>
    <t xml:space="preserve">이나라도움 </t>
    <phoneticPr fontId="16" type="noConversion"/>
  </si>
  <si>
    <t>아이돌봄 수당</t>
    <phoneticPr fontId="16" type="noConversion"/>
  </si>
  <si>
    <t>활동수당</t>
    <phoneticPr fontId="16" type="noConversion"/>
  </si>
  <si>
    <t>아이돌보미 활동수당(국민행복카드 정부지원금)</t>
    <phoneticPr fontId="16" type="noConversion"/>
  </si>
  <si>
    <t>국민행복카드</t>
    <phoneticPr fontId="16" type="noConversion"/>
  </si>
  <si>
    <t>아이돌보미 활동수당(국민행복카드 본인부담금)</t>
    <phoneticPr fontId="16" type="noConversion"/>
  </si>
  <si>
    <t>종사자
복지포인트</t>
    <phoneticPr fontId="16" type="noConversion"/>
  </si>
  <si>
    <t>돌보미
양성교육비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</si>
</sst>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0_);[Red]\(#,##0\)"/>
  </numFmts>
  <fonts count="33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9"/>
      <color rgb="FF437FC1"/>
      <name val="굴림체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name val="NanumGothic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7">
    <xf numFmtId="0" fontId="0" fillId="0" borderId="0">
      <alignment vertical="center"/>
    </xf>
    <xf numFmtId="0" fontId="4" fillId="0" borderId="0"/>
    <xf numFmtId="176" fontId="4" fillId="0" borderId="0"/>
    <xf numFmtId="0" fontId="15" fillId="0" borderId="0">
      <alignment vertical="center"/>
    </xf>
    <xf numFmtId="0" fontId="5" fillId="0" borderId="0"/>
    <xf numFmtId="0" fontId="6" fillId="0" borderId="0">
      <alignment vertical="center"/>
    </xf>
    <xf numFmtId="41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15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/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9" fontId="3" fillId="0" borderId="0">
      <alignment vertical="center"/>
    </xf>
    <xf numFmtId="41" fontId="6" fillId="0" borderId="0">
      <alignment vertical="center"/>
    </xf>
    <xf numFmtId="177" fontId="22" fillId="0" borderId="0"/>
    <xf numFmtId="41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/>
    <xf numFmtId="41" fontId="6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3" fillId="0" borderId="0">
      <alignment vertical="center"/>
    </xf>
    <xf numFmtId="41" fontId="6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3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/>
    <xf numFmtId="41" fontId="6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3" fillId="0" borderId="0">
      <alignment vertical="center"/>
    </xf>
  </cellStyleXfs>
  <cellXfs count="748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8" fillId="3" borderId="0" xfId="5" applyNumberFormat="1" applyFont="1" applyFill="1" applyAlignment="1">
      <alignment vertical="center"/>
    </xf>
    <xf numFmtId="41" fontId="8" fillId="3" borderId="0" xfId="6" applyNumberFormat="1" applyFont="1" applyFill="1" applyAlignment="1">
      <alignment horizontal="left" vertical="center" indent="1"/>
    </xf>
    <xf numFmtId="177" fontId="8" fillId="3" borderId="0" xfId="5" applyNumberFormat="1" applyFont="1" applyFill="1" applyAlignment="1">
      <alignment vertical="center" shrinkToFit="1"/>
    </xf>
    <xf numFmtId="177" fontId="8" fillId="3" borderId="0" xfId="5" applyNumberFormat="1" applyFont="1" applyFill="1" applyAlignment="1">
      <alignment horizontal="right" vertical="center"/>
    </xf>
    <xf numFmtId="177" fontId="9" fillId="3" borderId="6" xfId="5" applyNumberFormat="1" applyFont="1" applyFill="1" applyBorder="1" applyAlignment="1">
      <alignment horizontal="center" vertical="center"/>
    </xf>
    <xf numFmtId="41" fontId="9" fillId="3" borderId="6" xfId="6" applyNumberFormat="1" applyFont="1" applyFill="1" applyBorder="1" applyAlignment="1">
      <alignment horizontal="center" vertical="center"/>
    </xf>
    <xf numFmtId="177" fontId="9" fillId="3" borderId="6" xfId="5" applyNumberFormat="1" applyFont="1" applyFill="1" applyBorder="1" applyAlignment="1">
      <alignment horizontal="center" vertical="center" shrinkToFit="1"/>
    </xf>
    <xf numFmtId="177" fontId="9" fillId="3" borderId="7" xfId="5" applyNumberFormat="1" applyFont="1" applyFill="1" applyBorder="1" applyAlignment="1">
      <alignment horizontal="center" vertical="center"/>
    </xf>
    <xf numFmtId="177" fontId="8" fillId="3" borderId="6" xfId="5" applyNumberFormat="1" applyFont="1" applyFill="1" applyBorder="1" applyAlignment="1">
      <alignment horizontal="center" vertical="center" shrinkToFit="1"/>
    </xf>
    <xf numFmtId="177" fontId="8" fillId="3" borderId="7" xfId="5" applyNumberFormat="1" applyFont="1" applyFill="1" applyBorder="1" applyAlignment="1">
      <alignment horizontal="center" vertical="center"/>
    </xf>
    <xf numFmtId="0" fontId="8" fillId="0" borderId="5" xfId="5" applyNumberFormat="1" applyFont="1" applyBorder="1" applyAlignment="1">
      <alignment horizontal="center" vertical="center" wrapText="1"/>
    </xf>
    <xf numFmtId="0" fontId="8" fillId="3" borderId="0" xfId="1" applyNumberFormat="1" applyFont="1" applyFill="1" applyAlignment="1">
      <alignment vertical="center"/>
    </xf>
    <xf numFmtId="0" fontId="8" fillId="3" borderId="0" xfId="1" applyNumberFormat="1" applyFont="1" applyFill="1" applyAlignment="1">
      <alignment horizontal="center" vertical="center"/>
    </xf>
    <xf numFmtId="0" fontId="8" fillId="3" borderId="0" xfId="1" applyNumberFormat="1" applyFont="1" applyFill="1" applyBorder="1" applyAlignment="1">
      <alignment vertical="center"/>
    </xf>
    <xf numFmtId="177" fontId="8" fillId="3" borderId="0" xfId="1" applyNumberFormat="1" applyFont="1" applyFill="1" applyBorder="1" applyAlignment="1">
      <alignment vertical="center"/>
    </xf>
    <xf numFmtId="0" fontId="8" fillId="3" borderId="0" xfId="1" applyNumberFormat="1" applyFont="1" applyFill="1" applyBorder="1" applyAlignment="1">
      <alignment horizontal="center" vertical="center"/>
    </xf>
    <xf numFmtId="49" fontId="9" fillId="3" borderId="10" xfId="1" applyNumberFormat="1" applyFont="1" applyFill="1" applyBorder="1" applyAlignment="1">
      <alignment horizontal="center" vertical="center" wrapText="1"/>
    </xf>
    <xf numFmtId="49" fontId="9" fillId="3" borderId="11" xfId="1" applyNumberFormat="1" applyFont="1" applyFill="1" applyBorder="1" applyAlignment="1">
      <alignment horizontal="center" vertical="center" wrapText="1"/>
    </xf>
    <xf numFmtId="49" fontId="9" fillId="3" borderId="12" xfId="1" applyNumberFormat="1" applyFont="1" applyFill="1" applyBorder="1" applyAlignment="1">
      <alignment horizontal="center" vertical="center" wrapText="1"/>
    </xf>
    <xf numFmtId="0" fontId="8" fillId="3" borderId="0" xfId="1" applyNumberFormat="1" applyFont="1" applyFill="1" applyBorder="1" applyAlignment="1">
      <alignment horizontal="right" vertical="center"/>
    </xf>
    <xf numFmtId="0" fontId="8" fillId="3" borderId="0" xfId="1" applyNumberFormat="1" applyFont="1" applyFill="1" applyAlignment="1">
      <alignment horizontal="left" vertical="center"/>
    </xf>
    <xf numFmtId="0" fontId="8" fillId="3" borderId="0" xfId="5" applyNumberFormat="1" applyFont="1" applyFill="1" applyAlignment="1">
      <alignment vertical="center"/>
    </xf>
    <xf numFmtId="0" fontId="8" fillId="3" borderId="0" xfId="5" applyNumberFormat="1" applyFont="1" applyFill="1" applyBorder="1" applyAlignment="1">
      <alignment horizontal="center" vertical="center"/>
    </xf>
    <xf numFmtId="0" fontId="8" fillId="3" borderId="0" xfId="5" applyNumberFormat="1" applyFont="1" applyFill="1" applyBorder="1" applyAlignment="1">
      <alignment horizontal="center" vertical="center" shrinkToFit="1"/>
    </xf>
    <xf numFmtId="41" fontId="8" fillId="3" borderId="0" xfId="6" applyNumberFormat="1" applyFont="1" applyFill="1" applyBorder="1" applyAlignment="1">
      <alignment horizontal="center" vertical="center"/>
    </xf>
    <xf numFmtId="0" fontId="8" fillId="3" borderId="0" xfId="5" applyNumberFormat="1" applyFont="1" applyFill="1" applyBorder="1" applyAlignment="1">
      <alignment horizontal="right" vertical="center" shrinkToFit="1"/>
    </xf>
    <xf numFmtId="0" fontId="8" fillId="3" borderId="0" xfId="5" applyNumberFormat="1" applyFont="1" applyFill="1" applyBorder="1" applyAlignment="1">
      <alignment horizontal="right" vertical="center"/>
    </xf>
    <xf numFmtId="0" fontId="9" fillId="3" borderId="0" xfId="5" applyNumberFormat="1" applyFont="1" applyFill="1" applyAlignment="1">
      <alignment vertical="center"/>
    </xf>
    <xf numFmtId="0" fontId="9" fillId="3" borderId="0" xfId="5" applyNumberFormat="1" applyFont="1" applyFill="1" applyBorder="1" applyAlignment="1">
      <alignment horizontal="center" vertical="center"/>
    </xf>
    <xf numFmtId="0" fontId="9" fillId="3" borderId="0" xfId="5" applyNumberFormat="1" applyFont="1" applyFill="1" applyBorder="1" applyAlignment="1">
      <alignment horizontal="center" vertical="center" shrinkToFit="1"/>
    </xf>
    <xf numFmtId="41" fontId="9" fillId="3" borderId="0" xfId="6" applyNumberFormat="1" applyFont="1" applyFill="1" applyBorder="1" applyAlignment="1">
      <alignment horizontal="center" vertical="center"/>
    </xf>
    <xf numFmtId="0" fontId="8" fillId="3" borderId="0" xfId="5" applyNumberFormat="1" applyFont="1" applyFill="1" applyAlignment="1">
      <alignment horizontal="center" vertical="center"/>
    </xf>
    <xf numFmtId="0" fontId="8" fillId="3" borderId="0" xfId="5" applyNumberFormat="1" applyFont="1" applyFill="1" applyAlignment="1">
      <alignment horizontal="center" vertical="center" shrinkToFit="1"/>
    </xf>
    <xf numFmtId="41" fontId="8" fillId="3" borderId="0" xfId="6" applyNumberFormat="1" applyFont="1" applyFill="1" applyAlignment="1">
      <alignment vertical="center"/>
    </xf>
    <xf numFmtId="0" fontId="8" fillId="3" borderId="0" xfId="5" applyNumberFormat="1" applyFont="1" applyFill="1" applyAlignment="1">
      <alignment vertical="center" shrinkToFit="1"/>
    </xf>
    <xf numFmtId="41" fontId="0" fillId="0" borderId="0" xfId="6" applyNumberFormat="1" applyFont="1" applyAlignment="1">
      <alignment vertical="center"/>
    </xf>
    <xf numFmtId="0" fontId="0" fillId="0" borderId="0" xfId="5" applyNumberFormat="1" applyFont="1" applyAlignment="1">
      <alignment vertical="center"/>
    </xf>
    <xf numFmtId="0" fontId="8" fillId="0" borderId="0" xfId="5" applyNumberFormat="1" applyFont="1" applyBorder="1" applyAlignment="1">
      <alignment horizontal="center" vertical="center" shrinkToFit="1"/>
    </xf>
    <xf numFmtId="41" fontId="8" fillId="0" borderId="0" xfId="6" applyNumberFormat="1" applyFont="1" applyBorder="1" applyAlignment="1">
      <alignment horizontal="center" vertical="center"/>
    </xf>
    <xf numFmtId="0" fontId="8" fillId="0" borderId="0" xfId="5" applyNumberFormat="1" applyFont="1" applyAlignment="1">
      <alignment vertical="center" shrinkToFit="1"/>
    </xf>
    <xf numFmtId="0" fontId="8" fillId="0" borderId="0" xfId="5" applyNumberFormat="1" applyFont="1" applyBorder="1" applyAlignment="1">
      <alignment horizontal="right" vertical="center"/>
    </xf>
    <xf numFmtId="41" fontId="8" fillId="0" borderId="0" xfId="6" applyNumberFormat="1" applyFont="1" applyAlignment="1">
      <alignment vertical="center"/>
    </xf>
    <xf numFmtId="0" fontId="8" fillId="0" borderId="0" xfId="5" applyNumberFormat="1" applyFont="1" applyAlignment="1">
      <alignment vertical="center"/>
    </xf>
    <xf numFmtId="0" fontId="9" fillId="0" borderId="23" xfId="5" applyNumberFormat="1" applyFont="1" applyBorder="1" applyAlignment="1">
      <alignment horizontal="center" vertical="center"/>
    </xf>
    <xf numFmtId="0" fontId="9" fillId="0" borderId="6" xfId="5" applyNumberFormat="1" applyFont="1" applyBorder="1" applyAlignment="1">
      <alignment horizontal="center" vertical="center" shrinkToFit="1"/>
    </xf>
    <xf numFmtId="41" fontId="9" fillId="0" borderId="24" xfId="6" applyNumberFormat="1" applyFont="1" applyBorder="1" applyAlignment="1">
      <alignment horizontal="center" vertical="center"/>
    </xf>
    <xf numFmtId="0" fontId="9" fillId="0" borderId="7" xfId="5" applyNumberFormat="1" applyFont="1" applyBorder="1" applyAlignment="1">
      <alignment horizontal="center" vertical="center"/>
    </xf>
    <xf numFmtId="41" fontId="9" fillId="0" borderId="0" xfId="6" applyNumberFormat="1" applyFont="1" applyAlignment="1">
      <alignment vertical="center"/>
    </xf>
    <xf numFmtId="0" fontId="9" fillId="0" borderId="0" xfId="5" applyNumberFormat="1" applyFont="1" applyAlignment="1">
      <alignment vertical="center"/>
    </xf>
    <xf numFmtId="0" fontId="8" fillId="3" borderId="14" xfId="5" applyNumberFormat="1" applyFont="1" applyFill="1" applyBorder="1" applyAlignment="1">
      <alignment horizontal="center" vertical="center" wrapText="1"/>
    </xf>
    <xf numFmtId="3" fontId="8" fillId="3" borderId="14" xfId="5" applyNumberFormat="1" applyFont="1" applyFill="1" applyBorder="1" applyAlignment="1">
      <alignment horizontal="right" vertical="center"/>
    </xf>
    <xf numFmtId="0" fontId="8" fillId="0" borderId="14" xfId="5" applyNumberFormat="1" applyFont="1" applyBorder="1" applyAlignment="1">
      <alignment horizontal="center" vertical="center" shrinkToFit="1"/>
    </xf>
    <xf numFmtId="0" fontId="8" fillId="0" borderId="15" xfId="5" applyNumberFormat="1" applyFont="1" applyBorder="1" applyAlignment="1">
      <alignment horizontal="center" vertical="center"/>
    </xf>
    <xf numFmtId="0" fontId="8" fillId="3" borderId="1" xfId="5" applyNumberFormat="1" applyFont="1" applyFill="1" applyBorder="1" applyAlignment="1">
      <alignment horizontal="center" vertical="center" wrapText="1"/>
    </xf>
    <xf numFmtId="3" fontId="8" fillId="3" borderId="1" xfId="5" applyNumberFormat="1" applyFont="1" applyFill="1" applyBorder="1" applyAlignment="1">
      <alignment horizontal="right" vertical="center"/>
    </xf>
    <xf numFmtId="0" fontId="8" fillId="0" borderId="1" xfId="5" applyNumberFormat="1" applyFont="1" applyBorder="1" applyAlignment="1">
      <alignment horizontal="center" vertical="center" shrinkToFit="1"/>
    </xf>
    <xf numFmtId="0" fontId="8" fillId="0" borderId="2" xfId="5" applyNumberFormat="1" applyFont="1" applyBorder="1" applyAlignment="1">
      <alignment horizontal="center" vertical="center"/>
    </xf>
    <xf numFmtId="41" fontId="9" fillId="0" borderId="6" xfId="6" applyNumberFormat="1" applyFont="1" applyBorder="1" applyAlignment="1">
      <alignment horizontal="center" vertical="center"/>
    </xf>
    <xf numFmtId="0" fontId="8" fillId="0" borderId="6" xfId="5" applyNumberFormat="1" applyFont="1" applyBorder="1" applyAlignment="1">
      <alignment horizontal="center" vertical="center" shrinkToFit="1"/>
    </xf>
    <xf numFmtId="0" fontId="8" fillId="0" borderId="7" xfId="5" applyNumberFormat="1" applyFont="1" applyBorder="1" applyAlignment="1">
      <alignment horizontal="center" vertical="center"/>
    </xf>
    <xf numFmtId="0" fontId="8" fillId="0" borderId="0" xfId="5" applyNumberFormat="1" applyFont="1" applyAlignment="1">
      <alignment horizontal="center" vertical="center" shrinkToFit="1"/>
    </xf>
    <xf numFmtId="0" fontId="0" fillId="0" borderId="0" xfId="5" applyNumberFormat="1" applyFont="1" applyAlignment="1">
      <alignment horizontal="center" vertical="center" shrinkToFit="1"/>
    </xf>
    <xf numFmtId="0" fontId="0" fillId="0" borderId="0" xfId="5" applyNumberFormat="1" applyFont="1" applyAlignment="1">
      <alignment vertical="center" shrinkToFit="1"/>
    </xf>
    <xf numFmtId="177" fontId="11" fillId="3" borderId="27" xfId="4" applyNumberFormat="1" applyFont="1" applyFill="1" applyBorder="1" applyAlignment="1">
      <alignment horizontal="right" vertical="center" wrapText="1"/>
    </xf>
    <xf numFmtId="177" fontId="11" fillId="0" borderId="27" xfId="4" applyNumberFormat="1" applyFont="1" applyBorder="1" applyAlignment="1">
      <alignment horizontal="right" vertical="center" wrapText="1"/>
    </xf>
    <xf numFmtId="177" fontId="11" fillId="0" borderId="30" xfId="4" applyNumberFormat="1" applyFont="1" applyBorder="1" applyAlignment="1">
      <alignment horizontal="right" vertical="center" wrapText="1"/>
    </xf>
    <xf numFmtId="177" fontId="12" fillId="5" borderId="14" xfId="4" applyNumberFormat="1" applyFont="1" applyFill="1" applyBorder="1" applyAlignment="1" applyProtection="1">
      <alignment horizontal="right" vertical="center" wrapText="1"/>
    </xf>
    <xf numFmtId="177" fontId="8" fillId="3" borderId="2" xfId="5" applyNumberFormat="1" applyFont="1" applyFill="1" applyBorder="1" applyAlignment="1">
      <alignment horizontal="center" vertical="center"/>
    </xf>
    <xf numFmtId="0" fontId="3" fillId="0" borderId="0" xfId="13" applyNumberFormat="1">
      <alignment vertical="center"/>
    </xf>
    <xf numFmtId="49" fontId="8" fillId="3" borderId="0" xfId="16" applyNumberFormat="1" applyFont="1" applyFill="1" applyBorder="1" applyAlignment="1">
      <alignment horizontal="center" vertical="center" wrapText="1"/>
    </xf>
    <xf numFmtId="177" fontId="7" fillId="3" borderId="0" xfId="15" applyNumberFormat="1" applyFont="1" applyFill="1" applyBorder="1" applyAlignment="1">
      <alignment horizontal="right" vertical="center" wrapText="1"/>
    </xf>
    <xf numFmtId="49" fontId="7" fillId="3" borderId="0" xfId="15" applyNumberFormat="1" applyFont="1" applyFill="1" applyBorder="1" applyAlignment="1">
      <alignment horizontal="center" vertical="center" wrapText="1"/>
    </xf>
    <xf numFmtId="0" fontId="8" fillId="10" borderId="1" xfId="1" applyNumberFormat="1" applyFont="1" applyFill="1" applyBorder="1" applyAlignment="1">
      <alignment horizontal="center" vertical="center"/>
    </xf>
    <xf numFmtId="49" fontId="7" fillId="3" borderId="6" xfId="15" applyNumberFormat="1" applyFont="1" applyFill="1" applyBorder="1" applyAlignment="1">
      <alignment horizontal="center" vertical="center" wrapText="1"/>
    </xf>
    <xf numFmtId="49" fontId="8" fillId="3" borderId="7" xfId="16" applyNumberFormat="1" applyFont="1" applyFill="1" applyBorder="1" applyAlignment="1">
      <alignment horizontal="center" vertical="center" wrapText="1"/>
    </xf>
    <xf numFmtId="0" fontId="8" fillId="10" borderId="9" xfId="1" applyNumberFormat="1" applyFont="1" applyFill="1" applyBorder="1" applyAlignment="1">
      <alignment horizontal="center" vertical="center"/>
    </xf>
    <xf numFmtId="49" fontId="8" fillId="10" borderId="1" xfId="15" applyNumberFormat="1" applyFont="1" applyFill="1" applyBorder="1" applyAlignment="1">
      <alignment horizontal="center" vertical="center" wrapText="1"/>
    </xf>
    <xf numFmtId="0" fontId="8" fillId="10" borderId="0" xfId="1" applyNumberFormat="1" applyFont="1" applyFill="1" applyAlignment="1">
      <alignment horizontal="center" vertical="center"/>
    </xf>
    <xf numFmtId="0" fontId="13" fillId="3" borderId="33" xfId="13" applyNumberFormat="1" applyFont="1" applyFill="1" applyBorder="1" applyAlignment="1">
      <alignment horizontal="center" vertical="center" wrapText="1"/>
    </xf>
    <xf numFmtId="0" fontId="3" fillId="10" borderId="0" xfId="13" applyNumberFormat="1" applyFill="1">
      <alignment vertical="center"/>
    </xf>
    <xf numFmtId="177" fontId="3" fillId="0" borderId="0" xfId="13" applyNumberFormat="1">
      <alignment vertical="center"/>
    </xf>
    <xf numFmtId="41" fontId="8" fillId="10" borderId="1" xfId="2" applyNumberFormat="1" applyFont="1" applyFill="1" applyBorder="1" applyAlignment="1">
      <alignment horizontal="left" vertical="center" indent="1"/>
    </xf>
    <xf numFmtId="41" fontId="17" fillId="10" borderId="1" xfId="18" applyNumberFormat="1" applyFont="1" applyFill="1" applyBorder="1" applyAlignment="1">
      <alignment horizontal="left" vertical="center" wrapText="1" indent="1"/>
    </xf>
    <xf numFmtId="177" fontId="12" fillId="4" borderId="76" xfId="4" applyNumberFormat="1" applyFont="1" applyFill="1" applyBorder="1" applyAlignment="1">
      <alignment horizontal="right" vertical="center" wrapText="1"/>
    </xf>
    <xf numFmtId="177" fontId="12" fillId="4" borderId="24" xfId="4" applyNumberFormat="1" applyFont="1" applyFill="1" applyBorder="1" applyAlignment="1">
      <alignment horizontal="right" vertical="center" wrapText="1"/>
    </xf>
    <xf numFmtId="49" fontId="12" fillId="4" borderId="41" xfId="4" applyNumberFormat="1" applyFont="1" applyFill="1" applyBorder="1" applyAlignment="1">
      <alignment horizontal="center" vertical="center" wrapText="1"/>
    </xf>
    <xf numFmtId="177" fontId="12" fillId="4" borderId="87" xfId="4" applyNumberFormat="1" applyFont="1" applyFill="1" applyBorder="1" applyAlignment="1">
      <alignment horizontal="right" vertical="center" wrapText="1"/>
    </xf>
    <xf numFmtId="177" fontId="12" fillId="4" borderId="41" xfId="4" applyNumberFormat="1" applyFont="1" applyFill="1" applyBorder="1" applyAlignment="1">
      <alignment horizontal="right" vertical="center" wrapText="1"/>
    </xf>
    <xf numFmtId="49" fontId="23" fillId="3" borderId="79" xfId="4" applyNumberFormat="1" applyFont="1" applyFill="1" applyBorder="1" applyAlignment="1">
      <alignment horizontal="center" vertical="center" wrapText="1"/>
    </xf>
    <xf numFmtId="177" fontId="23" fillId="3" borderId="34" xfId="4" applyNumberFormat="1" applyFont="1" applyFill="1" applyBorder="1" applyAlignment="1">
      <alignment horizontal="right" vertical="center" wrapText="1"/>
    </xf>
    <xf numFmtId="177" fontId="23" fillId="3" borderId="35" xfId="4" applyNumberFormat="1" applyFont="1" applyFill="1" applyBorder="1" applyAlignment="1">
      <alignment horizontal="right" vertical="center" wrapText="1"/>
    </xf>
    <xf numFmtId="49" fontId="23" fillId="3" borderId="39" xfId="4" applyNumberFormat="1" applyFont="1" applyFill="1" applyBorder="1" applyAlignment="1">
      <alignment horizontal="center" vertical="center" wrapText="1"/>
    </xf>
    <xf numFmtId="177" fontId="23" fillId="3" borderId="27" xfId="4" applyNumberFormat="1" applyFont="1" applyFill="1" applyBorder="1" applyAlignment="1">
      <alignment horizontal="right" vertical="center" wrapText="1"/>
    </xf>
    <xf numFmtId="49" fontId="23" fillId="9" borderId="39" xfId="4" applyNumberFormat="1" applyFont="1" applyFill="1" applyBorder="1" applyAlignment="1">
      <alignment horizontal="center" vertical="center" wrapText="1"/>
    </xf>
    <xf numFmtId="177" fontId="23" fillId="9" borderId="27" xfId="4" applyNumberFormat="1" applyFont="1" applyFill="1" applyBorder="1" applyAlignment="1">
      <alignment horizontal="right" vertical="center" wrapText="1"/>
    </xf>
    <xf numFmtId="177" fontId="23" fillId="9" borderId="35" xfId="4" applyNumberFormat="1" applyFont="1" applyFill="1" applyBorder="1" applyAlignment="1">
      <alignment horizontal="right" vertical="center" wrapText="1"/>
    </xf>
    <xf numFmtId="177" fontId="23" fillId="0" borderId="34" xfId="4" applyNumberFormat="1" applyFont="1" applyFill="1" applyBorder="1" applyAlignment="1">
      <alignment horizontal="right" vertical="center" wrapText="1"/>
    </xf>
    <xf numFmtId="49" fontId="23" fillId="8" borderId="39" xfId="4" applyNumberFormat="1" applyFont="1" applyFill="1" applyBorder="1" applyAlignment="1">
      <alignment horizontal="center" vertical="center" wrapText="1"/>
    </xf>
    <xf numFmtId="177" fontId="23" fillId="8" borderId="27" xfId="4" applyNumberFormat="1" applyFont="1" applyFill="1" applyBorder="1" applyAlignment="1">
      <alignment horizontal="right" vertical="center" wrapText="1"/>
    </xf>
    <xf numFmtId="177" fontId="23" fillId="8" borderId="30" xfId="4" applyNumberFormat="1" applyFont="1" applyFill="1" applyBorder="1" applyAlignment="1">
      <alignment horizontal="right" vertical="center" wrapText="1"/>
    </xf>
    <xf numFmtId="49" fontId="23" fillId="12" borderId="39" xfId="4" applyNumberFormat="1" applyFont="1" applyFill="1" applyBorder="1" applyAlignment="1">
      <alignment horizontal="center" vertical="center" wrapText="1"/>
    </xf>
    <xf numFmtId="177" fontId="23" fillId="12" borderId="27" xfId="4" applyNumberFormat="1" applyFont="1" applyFill="1" applyBorder="1" applyAlignment="1">
      <alignment horizontal="right" vertical="center" wrapText="1"/>
    </xf>
    <xf numFmtId="177" fontId="23" fillId="12" borderId="34" xfId="4" applyNumberFormat="1" applyFont="1" applyFill="1" applyBorder="1" applyAlignment="1">
      <alignment horizontal="right" vertical="center" wrapText="1"/>
    </xf>
    <xf numFmtId="177" fontId="23" fillId="12" borderId="30" xfId="4" applyNumberFormat="1" applyFont="1" applyFill="1" applyBorder="1" applyAlignment="1">
      <alignment horizontal="right" vertical="center" wrapText="1"/>
    </xf>
    <xf numFmtId="0" fontId="23" fillId="3" borderId="54" xfId="4" applyNumberFormat="1" applyFont="1" applyFill="1" applyBorder="1" applyAlignment="1">
      <alignment horizontal="center" vertical="center" wrapText="1"/>
    </xf>
    <xf numFmtId="49" fontId="23" fillId="3" borderId="63" xfId="4" applyNumberFormat="1" applyFont="1" applyFill="1" applyBorder="1" applyAlignment="1">
      <alignment horizontal="center" vertical="center" wrapText="1"/>
    </xf>
    <xf numFmtId="49" fontId="23" fillId="3" borderId="84" xfId="4" applyNumberFormat="1" applyFont="1" applyFill="1" applyBorder="1" applyAlignment="1">
      <alignment horizontal="center" vertical="center" wrapText="1"/>
    </xf>
    <xf numFmtId="49" fontId="23" fillId="3" borderId="54" xfId="4" applyNumberFormat="1" applyFont="1" applyFill="1" applyBorder="1" applyAlignment="1">
      <alignment vertical="center" wrapText="1"/>
    </xf>
    <xf numFmtId="49" fontId="23" fillId="3" borderId="58" xfId="4" applyNumberFormat="1" applyFont="1" applyFill="1" applyBorder="1" applyAlignment="1">
      <alignment vertical="center" wrapText="1"/>
    </xf>
    <xf numFmtId="177" fontId="23" fillId="3" borderId="30" xfId="4" applyNumberFormat="1" applyFont="1" applyFill="1" applyBorder="1" applyAlignment="1">
      <alignment horizontal="right" vertical="center" wrapText="1"/>
    </xf>
    <xf numFmtId="0" fontId="23" fillId="6" borderId="50" xfId="4" applyNumberFormat="1" applyFont="1" applyFill="1" applyBorder="1" applyAlignment="1">
      <alignment horizontal="center" vertical="center" wrapText="1"/>
    </xf>
    <xf numFmtId="49" fontId="23" fillId="6" borderId="39" xfId="4" applyNumberFormat="1" applyFont="1" applyFill="1" applyBorder="1" applyAlignment="1">
      <alignment horizontal="center" vertical="center" wrapText="1"/>
    </xf>
    <xf numFmtId="177" fontId="23" fillId="6" borderId="27" xfId="4" applyNumberFormat="1" applyFont="1" applyFill="1" applyBorder="1" applyAlignment="1">
      <alignment horizontal="right" vertical="center" wrapText="1"/>
    </xf>
    <xf numFmtId="177" fontId="23" fillId="6" borderId="35" xfId="4" applyNumberFormat="1" applyFont="1" applyFill="1" applyBorder="1" applyAlignment="1">
      <alignment horizontal="right" vertical="center" wrapText="1"/>
    </xf>
    <xf numFmtId="0" fontId="23" fillId="6" borderId="8" xfId="4" applyNumberFormat="1" applyFont="1" applyFill="1" applyBorder="1" applyAlignment="1">
      <alignment horizontal="center" vertical="center" wrapText="1"/>
    </xf>
    <xf numFmtId="0" fontId="24" fillId="6" borderId="51" xfId="4" applyNumberFormat="1" applyFont="1" applyFill="1" applyBorder="1" applyAlignment="1">
      <alignment horizontal="center" vertical="center" wrapText="1"/>
    </xf>
    <xf numFmtId="177" fontId="23" fillId="6" borderId="30" xfId="4" applyNumberFormat="1" applyFont="1" applyFill="1" applyBorder="1" applyAlignment="1">
      <alignment horizontal="right" vertical="center" wrapText="1"/>
    </xf>
    <xf numFmtId="49" fontId="23" fillId="3" borderId="54" xfId="20" applyNumberFormat="1" applyFont="1" applyFill="1" applyBorder="1" applyAlignment="1">
      <alignment vertical="center" wrapText="1"/>
    </xf>
    <xf numFmtId="49" fontId="23" fillId="3" borderId="54" xfId="4" applyNumberFormat="1" applyFont="1" applyFill="1" applyBorder="1" applyAlignment="1">
      <alignment horizontal="center" vertical="center" wrapText="1"/>
    </xf>
    <xf numFmtId="49" fontId="23" fillId="7" borderId="63" xfId="4" applyNumberFormat="1" applyFont="1" applyFill="1" applyBorder="1" applyAlignment="1">
      <alignment horizontal="center" vertical="center" wrapText="1"/>
    </xf>
    <xf numFmtId="49" fontId="23" fillId="7" borderId="39" xfId="4" applyNumberFormat="1" applyFont="1" applyFill="1" applyBorder="1" applyAlignment="1">
      <alignment horizontal="center" vertical="center" wrapText="1"/>
    </xf>
    <xf numFmtId="177" fontId="23" fillId="7" borderId="27" xfId="4" applyNumberFormat="1" applyFont="1" applyFill="1" applyBorder="1" applyAlignment="1">
      <alignment horizontal="right" vertical="center" wrapText="1"/>
    </xf>
    <xf numFmtId="177" fontId="23" fillId="7" borderId="35" xfId="4" applyNumberFormat="1" applyFont="1" applyFill="1" applyBorder="1" applyAlignment="1">
      <alignment horizontal="right" vertical="center" wrapText="1"/>
    </xf>
    <xf numFmtId="0" fontId="23" fillId="3" borderId="58" xfId="4" applyNumberFormat="1" applyFont="1" applyFill="1" applyBorder="1" applyAlignment="1">
      <alignment horizontal="center" vertical="center" wrapText="1"/>
    </xf>
    <xf numFmtId="49" fontId="23" fillId="7" borderId="84" xfId="4" applyNumberFormat="1" applyFont="1" applyFill="1" applyBorder="1" applyAlignment="1">
      <alignment horizontal="center" vertical="center" wrapText="1"/>
    </xf>
    <xf numFmtId="0" fontId="23" fillId="3" borderId="54" xfId="4" applyNumberFormat="1" applyFont="1" applyFill="1" applyBorder="1" applyAlignment="1">
      <alignment vertical="top" wrapText="1"/>
    </xf>
    <xf numFmtId="0" fontId="23" fillId="3" borderId="58" xfId="4" applyNumberFormat="1" applyFont="1" applyFill="1" applyBorder="1" applyAlignment="1">
      <alignment vertical="top" wrapText="1"/>
    </xf>
    <xf numFmtId="0" fontId="23" fillId="3" borderId="54" xfId="4" applyNumberFormat="1" applyFont="1" applyFill="1" applyBorder="1" applyAlignment="1">
      <alignment vertical="center" wrapText="1"/>
    </xf>
    <xf numFmtId="0" fontId="23" fillId="3" borderId="58" xfId="4" applyNumberFormat="1" applyFont="1" applyFill="1" applyBorder="1" applyAlignment="1">
      <alignment vertical="center" wrapText="1"/>
    </xf>
    <xf numFmtId="177" fontId="23" fillId="0" borderId="27" xfId="4" applyNumberFormat="1" applyFont="1" applyFill="1" applyBorder="1" applyAlignment="1">
      <alignment horizontal="right" vertical="center" wrapText="1"/>
    </xf>
    <xf numFmtId="177" fontId="23" fillId="10" borderId="35" xfId="4" applyNumberFormat="1" applyFont="1" applyFill="1" applyBorder="1" applyAlignment="1">
      <alignment horizontal="right" vertical="center" wrapText="1"/>
    </xf>
    <xf numFmtId="177" fontId="23" fillId="10" borderId="27" xfId="4" applyNumberFormat="1" applyFont="1" applyFill="1" applyBorder="1" applyAlignment="1">
      <alignment horizontal="right" vertical="center" wrapText="1"/>
    </xf>
    <xf numFmtId="177" fontId="23" fillId="7" borderId="30" xfId="4" applyNumberFormat="1" applyFont="1" applyFill="1" applyBorder="1" applyAlignment="1">
      <alignment horizontal="right" vertical="center" wrapText="1"/>
    </xf>
    <xf numFmtId="0" fontId="23" fillId="3" borderId="39" xfId="4" applyNumberFormat="1" applyFont="1" applyFill="1" applyBorder="1" applyAlignment="1">
      <alignment vertical="top" wrapText="1"/>
    </xf>
    <xf numFmtId="49" fontId="23" fillId="11" borderId="39" xfId="4" applyNumberFormat="1" applyFont="1" applyFill="1" applyBorder="1" applyAlignment="1">
      <alignment horizontal="center" vertical="center" wrapText="1"/>
    </xf>
    <xf numFmtId="177" fontId="23" fillId="11" borderId="27" xfId="4" applyNumberFormat="1" applyFont="1" applyFill="1" applyBorder="1" applyAlignment="1">
      <alignment horizontal="right" vertical="center" wrapText="1"/>
    </xf>
    <xf numFmtId="177" fontId="23" fillId="11" borderId="30" xfId="4" applyNumberFormat="1" applyFont="1" applyFill="1" applyBorder="1" applyAlignment="1">
      <alignment horizontal="right" vertical="center" wrapText="1"/>
    </xf>
    <xf numFmtId="49" fontId="23" fillId="10" borderId="39" xfId="4" applyNumberFormat="1" applyFont="1" applyFill="1" applyBorder="1" applyAlignment="1">
      <alignment horizontal="center" vertical="center" wrapText="1"/>
    </xf>
    <xf numFmtId="0" fontId="23" fillId="3" borderId="68" xfId="4" applyNumberFormat="1" applyFont="1" applyFill="1" applyBorder="1" applyAlignment="1">
      <alignment horizontal="center" vertical="center" wrapText="1"/>
    </xf>
    <xf numFmtId="49" fontId="23" fillId="6" borderId="54" xfId="4" applyNumberFormat="1" applyFont="1" applyFill="1" applyBorder="1" applyAlignment="1">
      <alignment horizontal="center" vertical="center" wrapText="1"/>
    </xf>
    <xf numFmtId="177" fontId="23" fillId="6" borderId="37" xfId="4" applyNumberFormat="1" applyFont="1" applyFill="1" applyBorder="1" applyAlignment="1">
      <alignment horizontal="right" vertical="center" wrapText="1"/>
    </xf>
    <xf numFmtId="177" fontId="23" fillId="6" borderId="63" xfId="4" applyNumberFormat="1" applyFont="1" applyFill="1" applyBorder="1" applyAlignment="1">
      <alignment horizontal="right" vertical="center" wrapText="1"/>
    </xf>
    <xf numFmtId="0" fontId="26" fillId="0" borderId="0" xfId="13" applyNumberFormat="1" applyFont="1" applyBorder="1" applyAlignment="1">
      <alignment vertical="center"/>
    </xf>
    <xf numFmtId="0" fontId="26" fillId="0" borderId="0" xfId="13" applyNumberFormat="1" applyFont="1" applyBorder="1" applyAlignment="1">
      <alignment horizontal="right" vertical="center"/>
    </xf>
    <xf numFmtId="0" fontId="9" fillId="3" borderId="91" xfId="5" applyNumberFormat="1" applyFont="1" applyFill="1" applyBorder="1" applyAlignment="1">
      <alignment horizontal="center" vertical="center" shrinkToFit="1"/>
    </xf>
    <xf numFmtId="41" fontId="9" fillId="3" borderId="91" xfId="6" applyNumberFormat="1" applyFont="1" applyFill="1" applyBorder="1" applyAlignment="1">
      <alignment horizontal="center" vertical="center"/>
    </xf>
    <xf numFmtId="0" fontId="9" fillId="3" borderId="92" xfId="5" applyNumberFormat="1" applyFont="1" applyFill="1" applyBorder="1" applyAlignment="1">
      <alignment horizontal="center" vertical="center"/>
    </xf>
    <xf numFmtId="0" fontId="10" fillId="3" borderId="31" xfId="13" applyNumberFormat="1" applyFont="1" applyFill="1" applyBorder="1" applyAlignment="1">
      <alignment horizontal="center" vertical="center" wrapText="1"/>
    </xf>
    <xf numFmtId="0" fontId="10" fillId="3" borderId="32" xfId="13" applyNumberFormat="1" applyFont="1" applyFill="1" applyBorder="1" applyAlignment="1">
      <alignment horizontal="center" vertical="center" wrapText="1"/>
    </xf>
    <xf numFmtId="49" fontId="9" fillId="3" borderId="77" xfId="1" applyNumberFormat="1" applyFont="1" applyFill="1" applyBorder="1" applyAlignment="1">
      <alignment horizontal="center" vertical="center" wrapText="1"/>
    </xf>
    <xf numFmtId="41" fontId="9" fillId="10" borderId="1" xfId="2" applyNumberFormat="1" applyFont="1" applyFill="1" applyBorder="1" applyAlignment="1">
      <alignment horizontal="left" vertical="center" indent="1"/>
    </xf>
    <xf numFmtId="0" fontId="10" fillId="3" borderId="33" xfId="13" applyNumberFormat="1" applyFont="1" applyFill="1" applyBorder="1" applyAlignment="1">
      <alignment horizontal="center" vertical="center" wrapText="1"/>
    </xf>
    <xf numFmtId="177" fontId="12" fillId="4" borderId="3" xfId="4" applyNumberFormat="1" applyFont="1" applyFill="1" applyBorder="1" applyAlignment="1">
      <alignment horizontal="right" vertical="center" wrapText="1"/>
    </xf>
    <xf numFmtId="177" fontId="12" fillId="4" borderId="4" xfId="4" applyNumberFormat="1" applyFont="1" applyFill="1" applyBorder="1" applyAlignment="1">
      <alignment horizontal="right" vertical="center" wrapText="1"/>
    </xf>
    <xf numFmtId="177" fontId="12" fillId="5" borderId="1" xfId="4" applyNumberFormat="1" applyFont="1" applyFill="1" applyBorder="1" applyAlignment="1" applyProtection="1">
      <alignment horizontal="right" vertical="center" wrapText="1"/>
    </xf>
    <xf numFmtId="177" fontId="12" fillId="5" borderId="3" xfId="4" applyNumberFormat="1" applyFont="1" applyFill="1" applyBorder="1" applyAlignment="1" applyProtection="1">
      <alignment horizontal="right" vertical="center" wrapText="1"/>
    </xf>
    <xf numFmtId="49" fontId="12" fillId="4" borderId="76" xfId="4" applyNumberFormat="1" applyFont="1" applyFill="1" applyBorder="1" applyAlignment="1">
      <alignment horizontal="center" vertical="center" wrapText="1"/>
    </xf>
    <xf numFmtId="0" fontId="8" fillId="10" borderId="51" xfId="1" applyNumberFormat="1" applyFont="1" applyFill="1" applyBorder="1" applyAlignment="1">
      <alignment horizontal="center" vertical="center"/>
    </xf>
    <xf numFmtId="0" fontId="8" fillId="10" borderId="44" xfId="1" applyNumberFormat="1" applyFont="1" applyFill="1" applyBorder="1" applyAlignment="1">
      <alignment horizontal="center" vertical="center"/>
    </xf>
    <xf numFmtId="177" fontId="8" fillId="3" borderId="51" xfId="5" applyNumberFormat="1" applyFont="1" applyFill="1" applyBorder="1" applyAlignment="1">
      <alignment horizontal="center" vertical="center" shrinkToFit="1"/>
    </xf>
    <xf numFmtId="49" fontId="8" fillId="0" borderId="1" xfId="15" applyNumberFormat="1" applyFont="1" applyFill="1" applyBorder="1" applyAlignment="1">
      <alignment horizontal="center" vertical="center" wrapText="1"/>
    </xf>
    <xf numFmtId="177" fontId="12" fillId="4" borderId="91" xfId="4" applyNumberFormat="1" applyFont="1" applyFill="1" applyBorder="1" applyAlignment="1">
      <alignment horizontal="right" vertical="center" wrapText="1"/>
    </xf>
    <xf numFmtId="177" fontId="12" fillId="4" borderId="92" xfId="4" applyNumberFormat="1" applyFont="1" applyFill="1" applyBorder="1" applyAlignment="1">
      <alignment horizontal="right" vertical="center" wrapText="1"/>
    </xf>
    <xf numFmtId="49" fontId="12" fillId="4" borderId="45" xfId="4" applyNumberFormat="1" applyFont="1" applyFill="1" applyBorder="1" applyAlignment="1">
      <alignment horizontal="center" vertical="center" wrapText="1"/>
    </xf>
    <xf numFmtId="177" fontId="12" fillId="4" borderId="19" xfId="4" applyNumberFormat="1" applyFont="1" applyFill="1" applyBorder="1" applyAlignment="1">
      <alignment horizontal="right" vertical="center" wrapText="1"/>
    </xf>
    <xf numFmtId="177" fontId="12" fillId="4" borderId="20" xfId="4" applyNumberFormat="1" applyFont="1" applyFill="1" applyBorder="1" applyAlignment="1">
      <alignment horizontal="right" vertical="center" wrapText="1"/>
    </xf>
    <xf numFmtId="0" fontId="28" fillId="0" borderId="1" xfId="20" applyNumberFormat="1" applyFont="1" applyFill="1" applyBorder="1" applyAlignment="1" applyProtection="1">
      <alignment horizontal="distributed" vertical="center" wrapText="1" shrinkToFit="1"/>
    </xf>
    <xf numFmtId="49" fontId="11" fillId="15" borderId="27" xfId="4" applyNumberFormat="1" applyFont="1" applyFill="1" applyBorder="1" applyAlignment="1">
      <alignment horizontal="center" vertical="center" wrapText="1"/>
    </xf>
    <xf numFmtId="49" fontId="11" fillId="15" borderId="31" xfId="4" applyNumberFormat="1" applyFont="1" applyFill="1" applyBorder="1" applyAlignment="1">
      <alignment horizontal="center" vertical="center" wrapText="1"/>
    </xf>
    <xf numFmtId="49" fontId="23" fillId="0" borderId="39" xfId="4" applyNumberFormat="1" applyFont="1" applyBorder="1" applyAlignment="1">
      <alignment horizontal="center" vertical="center" wrapText="1"/>
    </xf>
    <xf numFmtId="177" fontId="28" fillId="3" borderId="126" xfId="5" applyNumberFormat="1" applyFont="1" applyFill="1" applyBorder="1" applyAlignment="1">
      <alignment horizontal="center" vertical="center"/>
    </xf>
    <xf numFmtId="177" fontId="28" fillId="3" borderId="14" xfId="5" applyNumberFormat="1" applyFont="1" applyFill="1" applyBorder="1" applyAlignment="1">
      <alignment horizontal="center" vertical="center"/>
    </xf>
    <xf numFmtId="177" fontId="28" fillId="3" borderId="14" xfId="5" applyNumberFormat="1" applyFont="1" applyFill="1" applyBorder="1" applyAlignment="1">
      <alignment horizontal="center" vertical="center" shrinkToFit="1"/>
    </xf>
    <xf numFmtId="177" fontId="29" fillId="3" borderId="29" xfId="5" applyNumberFormat="1" applyFont="1" applyFill="1" applyBorder="1" applyAlignment="1">
      <alignment horizontal="center" vertical="center"/>
    </xf>
    <xf numFmtId="0" fontId="10" fillId="3" borderId="37" xfId="13" applyNumberFormat="1" applyFont="1" applyFill="1" applyBorder="1" applyAlignment="1">
      <alignment horizontal="center" vertical="center" wrapText="1"/>
    </xf>
    <xf numFmtId="49" fontId="11" fillId="0" borderId="136" xfId="4" applyNumberFormat="1" applyFont="1" applyBorder="1" applyAlignment="1">
      <alignment horizontal="center" vertical="center" wrapText="1"/>
    </xf>
    <xf numFmtId="49" fontId="11" fillId="0" borderId="137" xfId="4" applyNumberFormat="1" applyFont="1" applyBorder="1" applyAlignment="1">
      <alignment horizontal="center" vertical="center" wrapText="1"/>
    </xf>
    <xf numFmtId="177" fontId="28" fillId="0" borderId="1" xfId="14" applyNumberFormat="1" applyFont="1" applyFill="1" applyBorder="1" applyAlignment="1">
      <alignment horizontal="right" vertical="center"/>
    </xf>
    <xf numFmtId="177" fontId="0" fillId="0" borderId="0" xfId="3" applyNumberFormat="1" applyFont="1" applyAlignment="1">
      <alignment horizontal="right" vertical="center"/>
    </xf>
    <xf numFmtId="177" fontId="0" fillId="0" borderId="0" xfId="3" applyNumberFormat="1" applyFont="1">
      <alignment vertical="center"/>
    </xf>
    <xf numFmtId="177" fontId="28" fillId="0" borderId="1" xfId="3" applyNumberFormat="1" applyFont="1" applyFill="1" applyBorder="1" applyAlignment="1">
      <alignment horizontal="center" vertical="center"/>
    </xf>
    <xf numFmtId="177" fontId="23" fillId="3" borderId="101" xfId="4" applyNumberFormat="1" applyFont="1" applyFill="1" applyBorder="1" applyAlignment="1">
      <alignment horizontal="right" vertical="center" wrapText="1"/>
    </xf>
    <xf numFmtId="49" fontId="8" fillId="10" borderId="2" xfId="16" applyNumberFormat="1" applyFont="1" applyFill="1" applyBorder="1" applyAlignment="1">
      <alignment horizontal="center" vertical="center" wrapText="1"/>
    </xf>
    <xf numFmtId="49" fontId="8" fillId="0" borderId="2" xfId="16" applyNumberFormat="1" applyFont="1" applyFill="1" applyBorder="1" applyAlignment="1">
      <alignment horizontal="center" vertical="center" wrapText="1"/>
    </xf>
    <xf numFmtId="0" fontId="28" fillId="3" borderId="21" xfId="5" applyNumberFormat="1" applyFont="1" applyFill="1" applyBorder="1" applyAlignment="1">
      <alignment horizontal="center" vertical="center" shrinkToFit="1"/>
    </xf>
    <xf numFmtId="0" fontId="28" fillId="10" borderId="1" xfId="20" applyNumberFormat="1" applyFont="1" applyFill="1" applyBorder="1" applyAlignment="1" applyProtection="1">
      <alignment horizontal="distributed" vertical="center" wrapText="1" shrinkToFit="1"/>
    </xf>
    <xf numFmtId="177" fontId="28" fillId="10" borderId="1" xfId="14" applyNumberFormat="1" applyFont="1" applyFill="1" applyBorder="1" applyAlignment="1">
      <alignment horizontal="right" vertical="center"/>
    </xf>
    <xf numFmtId="177" fontId="28" fillId="0" borderId="3" xfId="14" applyNumberFormat="1" applyFont="1" applyFill="1" applyBorder="1" applyAlignment="1">
      <alignment horizontal="right" vertical="center"/>
    </xf>
    <xf numFmtId="0" fontId="8" fillId="10" borderId="1" xfId="3" applyNumberFormat="1" applyFont="1" applyFill="1" applyBorder="1" applyAlignment="1" applyProtection="1">
      <alignment horizontal="distributed" vertical="distributed" shrinkToFit="1"/>
    </xf>
    <xf numFmtId="0" fontId="8" fillId="10" borderId="1" xfId="1" applyFont="1" applyFill="1" applyBorder="1" applyAlignment="1">
      <alignment horizontal="center" vertical="center"/>
    </xf>
    <xf numFmtId="0" fontId="8" fillId="10" borderId="44" xfId="1" applyFont="1" applyFill="1" applyBorder="1" applyAlignment="1">
      <alignment horizontal="center" vertical="center"/>
    </xf>
    <xf numFmtId="49" fontId="8" fillId="3" borderId="0" xfId="5" applyNumberFormat="1" applyFont="1" applyFill="1" applyBorder="1" applyAlignment="1">
      <alignment horizontal="center" vertical="center" wrapText="1"/>
    </xf>
    <xf numFmtId="49" fontId="9" fillId="3" borderId="0" xfId="5" applyNumberFormat="1" applyFont="1" applyFill="1" applyBorder="1" applyAlignment="1">
      <alignment horizontal="center" vertical="center" shrinkToFit="1"/>
    </xf>
    <xf numFmtId="177" fontId="8" fillId="3" borderId="0" xfId="5" applyNumberFormat="1" applyFont="1" applyFill="1" applyBorder="1" applyAlignment="1">
      <alignment horizontal="right" vertical="center" wrapText="1"/>
    </xf>
    <xf numFmtId="41" fontId="0" fillId="0" borderId="0" xfId="3" applyNumberFormat="1" applyFont="1">
      <alignment vertical="center"/>
    </xf>
    <xf numFmtId="0" fontId="28" fillId="3" borderId="17" xfId="5" applyNumberFormat="1" applyFont="1" applyFill="1" applyBorder="1" applyAlignment="1">
      <alignment horizontal="center" vertical="center" shrinkToFit="1"/>
    </xf>
    <xf numFmtId="0" fontId="8" fillId="3" borderId="140" xfId="5" applyNumberFormat="1" applyFont="1" applyFill="1" applyBorder="1" applyAlignment="1">
      <alignment vertical="center"/>
    </xf>
    <xf numFmtId="0" fontId="0" fillId="0" borderId="141" xfId="3" applyNumberFormat="1" applyFont="1" applyBorder="1">
      <alignment vertical="center"/>
    </xf>
    <xf numFmtId="177" fontId="29" fillId="2" borderId="6" xfId="3" applyNumberFormat="1" applyFont="1" applyFill="1" applyBorder="1" applyAlignment="1">
      <alignment horizontal="center" vertical="center"/>
    </xf>
    <xf numFmtId="41" fontId="29" fillId="2" borderId="6" xfId="3" applyNumberFormat="1" applyFont="1" applyFill="1" applyBorder="1" applyAlignment="1">
      <alignment horizontal="center" vertical="center"/>
    </xf>
    <xf numFmtId="49" fontId="23" fillId="0" borderId="54" xfId="4" applyNumberFormat="1" applyFont="1" applyBorder="1" applyAlignment="1">
      <alignment horizontal="center" vertical="center" wrapText="1"/>
    </xf>
    <xf numFmtId="177" fontId="12" fillId="5" borderId="15" xfId="4" applyNumberFormat="1" applyFont="1" applyFill="1" applyBorder="1" applyAlignment="1" applyProtection="1">
      <alignment horizontal="right" vertical="center" wrapText="1"/>
    </xf>
    <xf numFmtId="177" fontId="12" fillId="5" borderId="2" xfId="4" applyNumberFormat="1" applyFont="1" applyFill="1" applyBorder="1" applyAlignment="1" applyProtection="1">
      <alignment horizontal="right" vertical="center" wrapText="1"/>
    </xf>
    <xf numFmtId="177" fontId="12" fillId="5" borderId="4" xfId="4" applyNumberFormat="1" applyFont="1" applyFill="1" applyBorder="1" applyAlignment="1" applyProtection="1">
      <alignment horizontal="right" vertical="center" wrapText="1"/>
    </xf>
    <xf numFmtId="178" fontId="0" fillId="0" borderId="0" xfId="3" applyNumberFormat="1" applyFont="1">
      <alignment vertical="center"/>
    </xf>
    <xf numFmtId="0" fontId="8" fillId="0" borderId="0" xfId="20" applyNumberFormat="1" applyFont="1">
      <alignment vertical="center"/>
    </xf>
    <xf numFmtId="177" fontId="8" fillId="3" borderId="0" xfId="5" applyNumberFormat="1" applyFont="1" applyFill="1" applyAlignment="1">
      <alignment horizontal="center" vertical="center"/>
    </xf>
    <xf numFmtId="177" fontId="3" fillId="0" borderId="0" xfId="13" applyNumberFormat="1">
      <alignment vertical="center"/>
    </xf>
    <xf numFmtId="0" fontId="13" fillId="3" borderId="31" xfId="13" applyNumberFormat="1" applyFont="1" applyFill="1" applyBorder="1" applyAlignment="1">
      <alignment horizontal="center" vertical="center" wrapText="1"/>
    </xf>
    <xf numFmtId="49" fontId="11" fillId="0" borderId="37" xfId="4" applyNumberFormat="1" applyFont="1" applyBorder="1" applyAlignment="1">
      <alignment horizontal="center" vertical="center" wrapText="1"/>
    </xf>
    <xf numFmtId="49" fontId="11" fillId="0" borderId="27" xfId="4" applyNumberFormat="1" applyFont="1" applyBorder="1" applyAlignment="1">
      <alignment horizontal="center" vertical="center" wrapText="1"/>
    </xf>
    <xf numFmtId="49" fontId="12" fillId="5" borderId="13" xfId="4" applyNumberFormat="1" applyFont="1" applyFill="1" applyBorder="1" applyAlignment="1">
      <alignment horizontal="center" vertical="center" wrapText="1"/>
    </xf>
    <xf numFmtId="49" fontId="12" fillId="5" borderId="9" xfId="4" applyNumberFormat="1" applyFont="1" applyFill="1" applyBorder="1" applyAlignment="1">
      <alignment horizontal="center" vertical="center" wrapText="1"/>
    </xf>
    <xf numFmtId="49" fontId="12" fillId="5" borderId="16" xfId="4" applyNumberFormat="1" applyFont="1" applyFill="1" applyBorder="1" applyAlignment="1">
      <alignment horizontal="center" vertical="center" wrapText="1"/>
    </xf>
    <xf numFmtId="49" fontId="12" fillId="4" borderId="16" xfId="4" applyNumberFormat="1" applyFont="1" applyFill="1" applyBorder="1" applyAlignment="1">
      <alignment horizontal="center" vertical="center" wrapText="1"/>
    </xf>
    <xf numFmtId="0" fontId="10" fillId="3" borderId="32" xfId="13" applyNumberFormat="1" applyFont="1" applyFill="1" applyBorder="1" applyAlignment="1">
      <alignment horizontal="center" vertical="center" wrapText="1"/>
    </xf>
    <xf numFmtId="0" fontId="8" fillId="10" borderId="43" xfId="1" applyNumberFormat="1" applyFont="1" applyFill="1" applyBorder="1" applyAlignment="1">
      <alignment horizontal="center" vertical="center"/>
    </xf>
    <xf numFmtId="177" fontId="9" fillId="3" borderId="23" xfId="5" applyNumberFormat="1" applyFont="1" applyFill="1" applyBorder="1" applyAlignment="1">
      <alignment horizontal="center" vertical="center"/>
    </xf>
    <xf numFmtId="177" fontId="23" fillId="10" borderId="1" xfId="14" applyNumberFormat="1" applyFont="1" applyFill="1" applyBorder="1" applyAlignment="1">
      <alignment horizontal="right" vertical="center"/>
    </xf>
    <xf numFmtId="0" fontId="0" fillId="0" borderId="0" xfId="20" applyNumberFormat="1" applyFont="1">
      <alignment vertical="center"/>
    </xf>
    <xf numFmtId="177" fontId="0" fillId="0" borderId="0" xfId="20" applyNumberFormat="1" applyFont="1">
      <alignment vertical="center"/>
    </xf>
    <xf numFmtId="41" fontId="0" fillId="0" borderId="0" xfId="20" applyNumberFormat="1" applyFont="1">
      <alignment vertical="center"/>
    </xf>
    <xf numFmtId="177" fontId="0" fillId="0" borderId="0" xfId="20" applyNumberFormat="1" applyFont="1" applyAlignment="1">
      <alignment horizontal="right" vertical="center"/>
    </xf>
    <xf numFmtId="177" fontId="8" fillId="2" borderId="1" xfId="20" applyNumberFormat="1" applyFont="1" applyFill="1" applyBorder="1" applyAlignment="1">
      <alignment horizontal="center" vertical="center"/>
    </xf>
    <xf numFmtId="0" fontId="8" fillId="2" borderId="1" xfId="20" applyNumberFormat="1" applyFont="1" applyFill="1" applyBorder="1" applyAlignment="1">
      <alignment horizontal="center" vertical="center"/>
    </xf>
    <xf numFmtId="177" fontId="8" fillId="2" borderId="98" xfId="20" applyNumberFormat="1" applyFont="1" applyFill="1" applyBorder="1" applyAlignment="1">
      <alignment horizontal="center" vertical="center"/>
    </xf>
    <xf numFmtId="0" fontId="8" fillId="2" borderId="2" xfId="20" applyNumberFormat="1" applyFont="1" applyFill="1" applyBorder="1" applyAlignment="1">
      <alignment horizontal="center" vertical="center"/>
    </xf>
    <xf numFmtId="177" fontId="8" fillId="2" borderId="3" xfId="20" applyNumberFormat="1" applyFont="1" applyFill="1" applyBorder="1" applyAlignment="1">
      <alignment horizontal="center" vertical="center"/>
    </xf>
    <xf numFmtId="0" fontId="8" fillId="2" borderId="3" xfId="20" applyNumberFormat="1" applyFont="1" applyFill="1" applyBorder="1" applyAlignment="1">
      <alignment horizontal="center" vertical="center"/>
    </xf>
    <xf numFmtId="177" fontId="8" fillId="2" borderId="100" xfId="20" applyNumberFormat="1" applyFont="1" applyFill="1" applyBorder="1" applyAlignment="1">
      <alignment horizontal="center" vertical="center"/>
    </xf>
    <xf numFmtId="0" fontId="28" fillId="10" borderId="1" xfId="3" applyNumberFormat="1" applyFont="1" applyFill="1" applyBorder="1" applyAlignment="1" applyProtection="1">
      <alignment horizontal="distributed" vertical="distributed"/>
    </xf>
    <xf numFmtId="0" fontId="28" fillId="10" borderId="1" xfId="3" applyNumberFormat="1" applyFont="1" applyFill="1" applyBorder="1" applyAlignment="1" applyProtection="1">
      <alignment horizontal="distributed" vertical="distributed" wrapText="1"/>
    </xf>
    <xf numFmtId="178" fontId="31" fillId="10" borderId="1" xfId="0" applyNumberFormat="1" applyFont="1" applyFill="1" applyBorder="1">
      <alignment vertical="center"/>
    </xf>
    <xf numFmtId="41" fontId="28" fillId="10" borderId="1" xfId="3" applyNumberFormat="1" applyFont="1" applyFill="1" applyBorder="1" applyAlignment="1">
      <alignment horizontal="center" vertical="center"/>
    </xf>
    <xf numFmtId="177" fontId="28" fillId="0" borderId="1" xfId="3" applyNumberFormat="1" applyFont="1" applyFill="1" applyBorder="1" applyAlignment="1">
      <alignment horizontal="right" vertical="center"/>
    </xf>
    <xf numFmtId="0" fontId="0" fillId="0" borderId="0" xfId="3" applyNumberFormat="1" applyFont="1" applyBorder="1">
      <alignment vertical="center"/>
    </xf>
    <xf numFmtId="0" fontId="28" fillId="0" borderId="5" xfId="20" applyNumberFormat="1" applyFont="1" applyFill="1" applyBorder="1" applyAlignment="1" applyProtection="1">
      <alignment horizontal="distributed" vertical="center" wrapText="1" shrinkToFit="1"/>
    </xf>
    <xf numFmtId="177" fontId="28" fillId="0" borderId="5" xfId="3" applyNumberFormat="1" applyFont="1" applyFill="1" applyBorder="1" applyAlignment="1">
      <alignment horizontal="center" vertical="center"/>
    </xf>
    <xf numFmtId="177" fontId="9" fillId="2" borderId="7" xfId="3" applyNumberFormat="1" applyFont="1" applyFill="1" applyBorder="1" applyAlignment="1">
      <alignment horizontal="right" vertical="center"/>
    </xf>
    <xf numFmtId="177" fontId="28" fillId="10" borderId="98" xfId="3" applyNumberFormat="1" applyFont="1" applyFill="1" applyBorder="1" applyAlignment="1">
      <alignment horizontal="right" vertical="center"/>
    </xf>
    <xf numFmtId="177" fontId="28" fillId="10" borderId="141" xfId="3" applyNumberFormat="1" applyFont="1" applyFill="1" applyBorder="1" applyAlignment="1">
      <alignment horizontal="right" vertical="center"/>
    </xf>
    <xf numFmtId="177" fontId="28" fillId="10" borderId="143" xfId="3" applyNumberFormat="1" applyFont="1" applyFill="1" applyBorder="1" applyAlignment="1">
      <alignment horizontal="right" vertical="center"/>
    </xf>
    <xf numFmtId="41" fontId="9" fillId="2" borderId="91" xfId="3" applyNumberFormat="1" applyFont="1" applyFill="1" applyBorder="1">
      <alignment vertical="center"/>
    </xf>
    <xf numFmtId="41" fontId="9" fillId="2" borderId="92" xfId="3" applyNumberFormat="1" applyFont="1" applyFill="1" applyBorder="1">
      <alignment vertical="center"/>
    </xf>
    <xf numFmtId="41" fontId="28" fillId="10" borderId="1" xfId="20" applyNumberFormat="1" applyFont="1" applyFill="1" applyBorder="1">
      <alignment vertical="center"/>
    </xf>
    <xf numFmtId="177" fontId="28" fillId="10" borderId="1" xfId="1" applyNumberFormat="1" applyFont="1" applyFill="1" applyBorder="1" applyAlignment="1">
      <alignment vertical="center"/>
    </xf>
    <xf numFmtId="177" fontId="8" fillId="10" borderId="1" xfId="1" applyNumberFormat="1" applyFont="1" applyFill="1" applyBorder="1" applyAlignment="1">
      <alignment vertical="center"/>
    </xf>
    <xf numFmtId="41" fontId="8" fillId="10" borderId="1" xfId="3" applyNumberFormat="1" applyFont="1" applyFill="1" applyBorder="1">
      <alignment vertical="center"/>
    </xf>
    <xf numFmtId="49" fontId="11" fillId="15" borderId="101" xfId="4" applyNumberFormat="1" applyFont="1" applyFill="1" applyBorder="1" applyAlignment="1">
      <alignment horizontal="center" vertical="center" wrapText="1"/>
    </xf>
    <xf numFmtId="49" fontId="11" fillId="3" borderId="37" xfId="4" applyNumberFormat="1" applyFont="1" applyFill="1" applyBorder="1" applyAlignment="1">
      <alignment horizontal="center" vertical="center" wrapText="1"/>
    </xf>
    <xf numFmtId="49" fontId="11" fillId="15" borderId="37" xfId="4" applyNumberFormat="1" applyFont="1" applyFill="1" applyBorder="1" applyAlignment="1">
      <alignment horizontal="center" vertical="center" wrapText="1"/>
    </xf>
    <xf numFmtId="177" fontId="23" fillId="0" borderId="27" xfId="4" applyNumberFormat="1" applyFont="1" applyBorder="1" applyAlignment="1">
      <alignment horizontal="right" vertical="center" wrapText="1"/>
    </xf>
    <xf numFmtId="177" fontId="23" fillId="0" borderId="30" xfId="4" applyNumberFormat="1" applyFont="1" applyBorder="1" applyAlignment="1">
      <alignment horizontal="right" vertical="center" wrapText="1"/>
    </xf>
    <xf numFmtId="177" fontId="23" fillId="3" borderId="37" xfId="4" applyNumberFormat="1" applyFont="1" applyFill="1" applyBorder="1" applyAlignment="1">
      <alignment horizontal="right" vertical="center" wrapText="1"/>
    </xf>
    <xf numFmtId="177" fontId="23" fillId="10" borderId="37" xfId="4" applyNumberFormat="1" applyFont="1" applyFill="1" applyBorder="1" applyAlignment="1">
      <alignment horizontal="right" vertical="center" wrapText="1"/>
    </xf>
    <xf numFmtId="177" fontId="23" fillId="0" borderId="37" xfId="4" applyNumberFormat="1" applyFont="1" applyBorder="1" applyAlignment="1">
      <alignment horizontal="right" vertical="center" wrapText="1"/>
    </xf>
    <xf numFmtId="177" fontId="23" fillId="0" borderId="63" xfId="4" applyNumberFormat="1" applyFont="1" applyBorder="1" applyAlignment="1">
      <alignment horizontal="right" vertical="center" wrapText="1"/>
    </xf>
    <xf numFmtId="177" fontId="23" fillId="3" borderId="1" xfId="4" applyNumberFormat="1" applyFont="1" applyFill="1" applyBorder="1" applyAlignment="1">
      <alignment horizontal="right" vertical="center" wrapText="1"/>
    </xf>
    <xf numFmtId="177" fontId="23" fillId="0" borderId="1" xfId="4" applyNumberFormat="1" applyFont="1" applyBorder="1" applyAlignment="1">
      <alignment horizontal="right" vertical="center" wrapText="1"/>
    </xf>
    <xf numFmtId="177" fontId="23" fillId="0" borderId="2" xfId="4" applyNumberFormat="1" applyFont="1" applyBorder="1" applyAlignment="1">
      <alignment horizontal="right" vertical="center" wrapText="1"/>
    </xf>
    <xf numFmtId="177" fontId="23" fillId="15" borderId="27" xfId="4" applyNumberFormat="1" applyFont="1" applyFill="1" applyBorder="1" applyAlignment="1">
      <alignment horizontal="right" vertical="center" wrapText="1"/>
    </xf>
    <xf numFmtId="177" fontId="23" fillId="15" borderId="30" xfId="4" applyNumberFormat="1" applyFont="1" applyFill="1" applyBorder="1" applyAlignment="1">
      <alignment horizontal="right" vertical="center" wrapText="1"/>
    </xf>
    <xf numFmtId="177" fontId="23" fillId="15" borderId="31" xfId="4" applyNumberFormat="1" applyFont="1" applyFill="1" applyBorder="1" applyAlignment="1">
      <alignment horizontal="right" vertical="center" wrapText="1"/>
    </xf>
    <xf numFmtId="177" fontId="23" fillId="15" borderId="32" xfId="4" applyNumberFormat="1" applyFont="1" applyFill="1" applyBorder="1" applyAlignment="1">
      <alignment horizontal="right" vertical="center" wrapText="1"/>
    </xf>
    <xf numFmtId="177" fontId="23" fillId="15" borderId="101" xfId="4" applyNumberFormat="1" applyFont="1" applyFill="1" applyBorder="1" applyAlignment="1">
      <alignment horizontal="right" vertical="center" wrapText="1"/>
    </xf>
    <xf numFmtId="177" fontId="23" fillId="15" borderId="37" xfId="4" applyNumberFormat="1" applyFont="1" applyFill="1" applyBorder="1" applyAlignment="1">
      <alignment horizontal="right" vertical="center" wrapText="1"/>
    </xf>
    <xf numFmtId="177" fontId="23" fillId="0" borderId="107" xfId="4" applyNumberFormat="1" applyFont="1" applyFill="1" applyBorder="1" applyAlignment="1">
      <alignment horizontal="right" vertical="center" wrapText="1"/>
    </xf>
    <xf numFmtId="177" fontId="23" fillId="0" borderId="101" xfId="4" applyNumberFormat="1" applyFont="1" applyFill="1" applyBorder="1" applyAlignment="1">
      <alignment horizontal="right" vertical="center" wrapText="1"/>
    </xf>
    <xf numFmtId="177" fontId="23" fillId="0" borderId="101" xfId="4" applyNumberFormat="1" applyFont="1" applyBorder="1" applyAlignment="1">
      <alignment horizontal="right" vertical="center" wrapText="1"/>
    </xf>
    <xf numFmtId="177" fontId="23" fillId="0" borderId="102" xfId="4" applyNumberFormat="1" applyFont="1" applyBorder="1" applyAlignment="1">
      <alignment horizontal="right" vertical="center" wrapText="1"/>
    </xf>
    <xf numFmtId="177" fontId="23" fillId="0" borderId="54" xfId="4" applyNumberFormat="1" applyFont="1" applyFill="1" applyBorder="1" applyAlignment="1">
      <alignment horizontal="right" vertical="center" wrapText="1"/>
    </xf>
    <xf numFmtId="177" fontId="23" fillId="0" borderId="37" xfId="4" applyNumberFormat="1" applyFont="1" applyFill="1" applyBorder="1" applyAlignment="1">
      <alignment horizontal="right" vertical="center" wrapText="1"/>
    </xf>
    <xf numFmtId="177" fontId="23" fillId="0" borderId="1" xfId="4" applyNumberFormat="1" applyFont="1" applyFill="1" applyBorder="1" applyAlignment="1">
      <alignment horizontal="right" vertical="center" wrapText="1"/>
    </xf>
    <xf numFmtId="177" fontId="23" fillId="0" borderId="19" xfId="4" applyNumberFormat="1" applyFont="1" applyFill="1" applyBorder="1" applyAlignment="1">
      <alignment horizontal="right" vertical="center" wrapText="1"/>
    </xf>
    <xf numFmtId="177" fontId="23" fillId="0" borderId="19" xfId="4" applyNumberFormat="1" applyFont="1" applyBorder="1" applyAlignment="1">
      <alignment horizontal="right" vertical="center" wrapText="1"/>
    </xf>
    <xf numFmtId="177" fontId="23" fillId="0" borderId="3" xfId="4" applyNumberFormat="1" applyFont="1" applyFill="1" applyBorder="1" applyAlignment="1">
      <alignment horizontal="right" vertical="center" wrapText="1"/>
    </xf>
    <xf numFmtId="177" fontId="23" fillId="0" borderId="3" xfId="4" applyNumberFormat="1" applyFont="1" applyBorder="1" applyAlignment="1">
      <alignment horizontal="right" vertical="center" wrapText="1"/>
    </xf>
    <xf numFmtId="177" fontId="23" fillId="0" borderId="4" xfId="4" applyNumberFormat="1" applyFont="1" applyBorder="1" applyAlignment="1">
      <alignment horizontal="right" vertical="center" wrapText="1"/>
    </xf>
    <xf numFmtId="177" fontId="23" fillId="0" borderId="27" xfId="13" applyNumberFormat="1" applyFont="1" applyFill="1" applyBorder="1" applyAlignment="1">
      <alignment horizontal="right" vertical="center" wrapText="1"/>
    </xf>
    <xf numFmtId="177" fontId="23" fillId="0" borderId="35" xfId="13" applyNumberFormat="1" applyFont="1" applyFill="1" applyBorder="1" applyAlignment="1">
      <alignment horizontal="right" vertical="center" wrapText="1"/>
    </xf>
    <xf numFmtId="0" fontId="3" fillId="0" borderId="0" xfId="13" applyNumberFormat="1" applyFont="1">
      <alignment vertical="center"/>
    </xf>
    <xf numFmtId="41" fontId="3" fillId="0" borderId="0" xfId="41">
      <alignment vertical="center"/>
    </xf>
    <xf numFmtId="0" fontId="23" fillId="0" borderId="52" xfId="13" applyFont="1" applyFill="1" applyBorder="1" applyAlignment="1">
      <alignment horizontal="center" vertical="center" wrapText="1"/>
    </xf>
    <xf numFmtId="177" fontId="23" fillId="0" borderId="30" xfId="13" applyNumberFormat="1" applyFont="1" applyFill="1" applyBorder="1" applyAlignment="1">
      <alignment horizontal="right" vertical="center" wrapText="1"/>
    </xf>
    <xf numFmtId="177" fontId="23" fillId="0" borderId="37" xfId="13" applyNumberFormat="1" applyFont="1" applyFill="1" applyBorder="1" applyAlignment="1">
      <alignment horizontal="right" vertical="center" wrapText="1"/>
    </xf>
    <xf numFmtId="0" fontId="23" fillId="0" borderId="39" xfId="13" applyFont="1" applyFill="1" applyBorder="1" applyAlignment="1">
      <alignment horizontal="center" vertical="center" wrapText="1"/>
    </xf>
    <xf numFmtId="0" fontId="23" fillId="14" borderId="39" xfId="13" applyFont="1" applyFill="1" applyBorder="1" applyAlignment="1">
      <alignment horizontal="center" vertical="center" wrapText="1"/>
    </xf>
    <xf numFmtId="177" fontId="23" fillId="14" borderId="27" xfId="13" applyNumberFormat="1" applyFont="1" applyFill="1" applyBorder="1" applyAlignment="1">
      <alignment horizontal="right" vertical="center" wrapText="1"/>
    </xf>
    <xf numFmtId="177" fontId="23" fillId="14" borderId="30" xfId="13" applyNumberFormat="1" applyFont="1" applyFill="1" applyBorder="1" applyAlignment="1">
      <alignment horizontal="right" vertical="center" wrapText="1"/>
    </xf>
    <xf numFmtId="177" fontId="23" fillId="10" borderId="27" xfId="13" applyNumberFormat="1" applyFont="1" applyFill="1" applyBorder="1" applyAlignment="1">
      <alignment horizontal="right" vertical="center" wrapText="1"/>
    </xf>
    <xf numFmtId="0" fontId="23" fillId="14" borderId="58" xfId="13" applyFont="1" applyFill="1" applyBorder="1" applyAlignment="1">
      <alignment horizontal="center" vertical="center" wrapText="1"/>
    </xf>
    <xf numFmtId="0" fontId="30" fillId="13" borderId="118" xfId="13" applyFont="1" applyFill="1" applyBorder="1" applyAlignment="1">
      <alignment horizontal="center" vertical="center" wrapText="1"/>
    </xf>
    <xf numFmtId="177" fontId="30" fillId="13" borderId="107" xfId="13" applyNumberFormat="1" applyFont="1" applyFill="1" applyBorder="1" applyAlignment="1">
      <alignment horizontal="right" vertical="center" wrapText="1"/>
    </xf>
    <xf numFmtId="177" fontId="30" fillId="13" borderId="114" xfId="13" applyNumberFormat="1" applyFont="1" applyFill="1" applyBorder="1" applyAlignment="1">
      <alignment horizontal="right" vertical="center" wrapText="1"/>
    </xf>
    <xf numFmtId="0" fontId="30" fillId="13" borderId="119" xfId="13" applyFont="1" applyFill="1" applyBorder="1" applyAlignment="1">
      <alignment horizontal="center" vertical="center" wrapText="1"/>
    </xf>
    <xf numFmtId="177" fontId="30" fillId="13" borderId="110" xfId="13" applyNumberFormat="1" applyFont="1" applyFill="1" applyBorder="1" applyAlignment="1">
      <alignment horizontal="right" vertical="center" wrapText="1"/>
    </xf>
    <xf numFmtId="177" fontId="30" fillId="13" borderId="111" xfId="13" applyNumberFormat="1" applyFont="1" applyFill="1" applyBorder="1" applyAlignment="1">
      <alignment horizontal="right" vertical="center" wrapText="1"/>
    </xf>
    <xf numFmtId="0" fontId="30" fillId="13" borderId="120" xfId="13" applyFont="1" applyFill="1" applyBorder="1" applyAlignment="1">
      <alignment horizontal="center" vertical="center" wrapText="1"/>
    </xf>
    <xf numFmtId="177" fontId="30" fillId="13" borderId="115" xfId="13" applyNumberFormat="1" applyFont="1" applyFill="1" applyBorder="1" applyAlignment="1">
      <alignment horizontal="right" vertical="center" wrapText="1"/>
    </xf>
    <xf numFmtId="177" fontId="30" fillId="13" borderId="116" xfId="13" applyNumberFormat="1" applyFont="1" applyFill="1" applyBorder="1" applyAlignment="1">
      <alignment horizontal="right" vertical="center" wrapText="1"/>
    </xf>
    <xf numFmtId="177" fontId="23" fillId="0" borderId="102" xfId="13" applyNumberFormat="1" applyFont="1" applyFill="1" applyBorder="1" applyAlignment="1">
      <alignment horizontal="right" vertical="center" wrapText="1"/>
    </xf>
    <xf numFmtId="0" fontId="23" fillId="0" borderId="144" xfId="13" applyFont="1" applyFill="1" applyBorder="1" applyAlignment="1">
      <alignment horizontal="center" vertical="center" wrapText="1"/>
    </xf>
    <xf numFmtId="0" fontId="11" fillId="0" borderId="36" xfId="13" applyFont="1" applyFill="1" applyBorder="1" applyAlignment="1">
      <alignment horizontal="center" vertical="center" wrapText="1"/>
    </xf>
    <xf numFmtId="0" fontId="23" fillId="10" borderId="108" xfId="13" applyFont="1" applyFill="1" applyBorder="1" applyAlignment="1">
      <alignment horizontal="center" vertical="center" wrapText="1"/>
    </xf>
    <xf numFmtId="0" fontId="11" fillId="0" borderId="131" xfId="13" applyFont="1" applyFill="1" applyBorder="1" applyAlignment="1">
      <alignment horizontal="center" vertical="center" wrapText="1"/>
    </xf>
    <xf numFmtId="0" fontId="23" fillId="0" borderId="108" xfId="13" applyFont="1" applyFill="1" applyBorder="1" applyAlignment="1">
      <alignment horizontal="center" vertical="center" wrapText="1"/>
    </xf>
    <xf numFmtId="0" fontId="23" fillId="0" borderId="96" xfId="13" applyFont="1" applyFill="1" applyBorder="1" applyAlignment="1">
      <alignment horizontal="center" vertical="center" wrapText="1"/>
    </xf>
    <xf numFmtId="177" fontId="23" fillId="0" borderId="1" xfId="13" applyNumberFormat="1" applyFont="1" applyFill="1" applyBorder="1" applyAlignment="1">
      <alignment horizontal="right" vertical="center" wrapText="1"/>
    </xf>
    <xf numFmtId="177" fontId="23" fillId="3" borderId="39" xfId="4" applyNumberFormat="1" applyFont="1" applyFill="1" applyBorder="1" applyAlignment="1">
      <alignment horizontal="right" vertical="center" wrapText="1"/>
    </xf>
    <xf numFmtId="0" fontId="23" fillId="0" borderId="117" xfId="13" applyFont="1" applyFill="1" applyBorder="1" applyAlignment="1">
      <alignment horizontal="center" vertical="center" wrapText="1"/>
    </xf>
    <xf numFmtId="177" fontId="23" fillId="10" borderId="101" xfId="13" applyNumberFormat="1" applyFont="1" applyFill="1" applyBorder="1" applyAlignment="1">
      <alignment horizontal="right" vertical="center" wrapText="1"/>
    </xf>
    <xf numFmtId="177" fontId="23" fillId="0" borderId="101" xfId="13" applyNumberFormat="1" applyFont="1" applyFill="1" applyBorder="1" applyAlignment="1">
      <alignment horizontal="right" vertical="center" wrapText="1"/>
    </xf>
    <xf numFmtId="177" fontId="23" fillId="10" borderId="37" xfId="13" applyNumberFormat="1" applyFont="1" applyFill="1" applyBorder="1" applyAlignment="1">
      <alignment horizontal="right" vertical="center" wrapText="1"/>
    </xf>
    <xf numFmtId="0" fontId="23" fillId="0" borderId="61" xfId="13" applyFont="1" applyFill="1" applyBorder="1" applyAlignment="1">
      <alignment horizontal="center" vertical="center" wrapText="1"/>
    </xf>
    <xf numFmtId="177" fontId="23" fillId="10" borderId="124" xfId="13" applyNumberFormat="1" applyFont="1" applyFill="1" applyBorder="1" applyAlignment="1">
      <alignment horizontal="right" vertical="center" wrapText="1"/>
    </xf>
    <xf numFmtId="177" fontId="23" fillId="0" borderId="135" xfId="13" applyNumberFormat="1" applyFont="1" applyFill="1" applyBorder="1" applyAlignment="1">
      <alignment horizontal="right" vertical="center" wrapText="1"/>
    </xf>
    <xf numFmtId="177" fontId="23" fillId="14" borderId="35" xfId="13" applyNumberFormat="1" applyFont="1" applyFill="1" applyBorder="1" applyAlignment="1">
      <alignment horizontal="right" vertical="center" wrapText="1"/>
    </xf>
    <xf numFmtId="177" fontId="23" fillId="14" borderId="136" xfId="13" applyNumberFormat="1" applyFont="1" applyFill="1" applyBorder="1" applyAlignment="1">
      <alignment horizontal="right" vertical="center" wrapText="1"/>
    </xf>
    <xf numFmtId="0" fontId="23" fillId="14" borderId="54" xfId="13" applyFont="1" applyFill="1" applyBorder="1" applyAlignment="1">
      <alignment horizontal="center" vertical="center" wrapText="1"/>
    </xf>
    <xf numFmtId="177" fontId="23" fillId="14" borderId="37" xfId="13" applyNumberFormat="1" applyFont="1" applyFill="1" applyBorder="1" applyAlignment="1">
      <alignment horizontal="right" vertical="center" wrapText="1"/>
    </xf>
    <xf numFmtId="0" fontId="30" fillId="13" borderId="117" xfId="13" applyFont="1" applyFill="1" applyBorder="1" applyAlignment="1">
      <alignment horizontal="center" vertical="center" wrapText="1"/>
    </xf>
    <xf numFmtId="177" fontId="30" fillId="13" borderId="101" xfId="13" applyNumberFormat="1" applyFont="1" applyFill="1" applyBorder="1" applyAlignment="1">
      <alignment horizontal="right" vertical="center" wrapText="1"/>
    </xf>
    <xf numFmtId="177" fontId="30" fillId="13" borderId="102" xfId="13" applyNumberFormat="1" applyFont="1" applyFill="1" applyBorder="1" applyAlignment="1">
      <alignment horizontal="right" vertical="center" wrapText="1"/>
    </xf>
    <xf numFmtId="0" fontId="30" fillId="13" borderId="39" xfId="13" applyFont="1" applyFill="1" applyBorder="1" applyAlignment="1">
      <alignment horizontal="center" vertical="center" wrapText="1"/>
    </xf>
    <xf numFmtId="177" fontId="30" fillId="13" borderId="27" xfId="13" applyNumberFormat="1" applyFont="1" applyFill="1" applyBorder="1" applyAlignment="1">
      <alignment horizontal="right" vertical="center" wrapText="1"/>
    </xf>
    <xf numFmtId="177" fontId="30" fillId="13" borderId="30" xfId="13" applyNumberFormat="1" applyFont="1" applyFill="1" applyBorder="1" applyAlignment="1">
      <alignment horizontal="right" vertical="center" wrapText="1"/>
    </xf>
    <xf numFmtId="0" fontId="30" fillId="13" borderId="78" xfId="13" applyFont="1" applyFill="1" applyBorder="1" applyAlignment="1">
      <alignment horizontal="center" vertical="center" wrapText="1"/>
    </xf>
    <xf numFmtId="177" fontId="30" fillId="13" borderId="31" xfId="13" applyNumberFormat="1" applyFont="1" applyFill="1" applyBorder="1" applyAlignment="1">
      <alignment horizontal="right" vertical="center" wrapText="1"/>
    </xf>
    <xf numFmtId="177" fontId="30" fillId="13" borderId="32" xfId="13" applyNumberFormat="1" applyFont="1" applyFill="1" applyBorder="1" applyAlignment="1">
      <alignment horizontal="right" vertical="center" wrapText="1"/>
    </xf>
    <xf numFmtId="177" fontId="23" fillId="0" borderId="139" xfId="13" applyNumberFormat="1" applyFont="1" applyFill="1" applyBorder="1" applyAlignment="1">
      <alignment horizontal="right" vertical="center" wrapText="1"/>
    </xf>
    <xf numFmtId="177" fontId="30" fillId="13" borderId="84" xfId="13" applyNumberFormat="1" applyFont="1" applyFill="1" applyBorder="1" applyAlignment="1">
      <alignment horizontal="right" vertical="center" wrapText="1"/>
    </xf>
    <xf numFmtId="177" fontId="23" fillId="0" borderId="5" xfId="4" applyNumberFormat="1" applyFont="1" applyFill="1" applyBorder="1" applyAlignment="1">
      <alignment horizontal="right" vertical="center" wrapText="1"/>
    </xf>
    <xf numFmtId="177" fontId="23" fillId="0" borderId="5" xfId="4" applyNumberFormat="1" applyFont="1" applyBorder="1" applyAlignment="1">
      <alignment horizontal="right" vertical="center" wrapText="1"/>
    </xf>
    <xf numFmtId="177" fontId="23" fillId="0" borderId="123" xfId="4" applyNumberFormat="1" applyFont="1" applyBorder="1" applyAlignment="1">
      <alignment horizontal="right" vertical="center" wrapText="1"/>
    </xf>
    <xf numFmtId="49" fontId="23" fillId="0" borderId="117" xfId="4" applyNumberFormat="1" applyFont="1" applyBorder="1" applyAlignment="1">
      <alignment horizontal="center" vertical="center" wrapText="1"/>
    </xf>
    <xf numFmtId="49" fontId="23" fillId="0" borderId="43" xfId="4" applyNumberFormat="1" applyFont="1" applyBorder="1" applyAlignment="1">
      <alignment horizontal="center" vertical="center" wrapText="1"/>
    </xf>
    <xf numFmtId="49" fontId="23" fillId="0" borderId="44" xfId="4" applyNumberFormat="1" applyFont="1" applyBorder="1" applyAlignment="1">
      <alignment horizontal="center" vertical="center" wrapText="1"/>
    </xf>
    <xf numFmtId="49" fontId="23" fillId="0" borderId="67" xfId="4" applyNumberFormat="1" applyFont="1" applyBorder="1" applyAlignment="1">
      <alignment horizontal="center" vertical="center" wrapText="1"/>
    </xf>
    <xf numFmtId="41" fontId="26" fillId="10" borderId="1" xfId="2" applyNumberFormat="1" applyFont="1" applyFill="1" applyBorder="1" applyAlignment="1">
      <alignment horizontal="left" vertical="center" indent="1"/>
    </xf>
    <xf numFmtId="3" fontId="26" fillId="10" borderId="27" xfId="13" applyNumberFormat="1" applyFont="1" applyFill="1" applyBorder="1" applyAlignment="1">
      <alignment horizontal="right" vertical="center" wrapText="1"/>
    </xf>
    <xf numFmtId="3" fontId="11" fillId="10" borderId="27" xfId="13" applyNumberFormat="1" applyFont="1" applyFill="1" applyBorder="1" applyAlignment="1">
      <alignment horizontal="right" vertical="center" wrapText="1"/>
    </xf>
    <xf numFmtId="177" fontId="8" fillId="3" borderId="5" xfId="33" applyNumberFormat="1" applyFont="1" applyFill="1" applyBorder="1" applyAlignment="1">
      <alignment horizontal="center" vertical="center" shrinkToFit="1"/>
    </xf>
    <xf numFmtId="41" fontId="8" fillId="0" borderId="0" xfId="6" applyNumberFormat="1" applyFont="1" applyFill="1" applyAlignment="1">
      <alignment horizontal="left" vertical="center" indent="1"/>
    </xf>
    <xf numFmtId="41" fontId="8" fillId="0" borderId="28" xfId="41" applyNumberFormat="1" applyFont="1" applyBorder="1" applyAlignment="1">
      <alignment horizontal="center" vertical="center"/>
    </xf>
    <xf numFmtId="41" fontId="8" fillId="0" borderId="28" xfId="41" applyNumberFormat="1" applyFont="1" applyBorder="1" applyAlignment="1">
      <alignment horizontal="right"/>
    </xf>
    <xf numFmtId="41" fontId="9" fillId="0" borderId="13" xfId="41" applyNumberFormat="1" applyFont="1" applyFill="1" applyBorder="1" applyAlignment="1">
      <alignment horizontal="center" vertical="center"/>
    </xf>
    <xf numFmtId="41" fontId="9" fillId="0" borderId="14" xfId="41" applyNumberFormat="1" applyFont="1" applyFill="1" applyBorder="1" applyAlignment="1">
      <alignment horizontal="center" vertical="center"/>
    </xf>
    <xf numFmtId="41" fontId="9" fillId="0" borderId="15" xfId="41" applyNumberFormat="1" applyFont="1" applyFill="1" applyBorder="1" applyAlignment="1">
      <alignment horizontal="center" vertical="center"/>
    </xf>
    <xf numFmtId="41" fontId="8" fillId="0" borderId="1" xfId="41" applyNumberFormat="1" applyFont="1" applyFill="1" applyBorder="1" applyAlignment="1">
      <alignment horizontal="left" vertical="center"/>
    </xf>
    <xf numFmtId="41" fontId="8" fillId="0" borderId="1" xfId="41" applyNumberFormat="1" applyFont="1" applyFill="1" applyBorder="1" applyAlignment="1">
      <alignment vertical="center"/>
    </xf>
    <xf numFmtId="41" fontId="8" fillId="0" borderId="2" xfId="41" applyNumberFormat="1" applyFont="1" applyFill="1" applyBorder="1" applyAlignment="1">
      <alignment horizontal="center" vertical="center"/>
    </xf>
    <xf numFmtId="41" fontId="0" fillId="0" borderId="0" xfId="41" applyNumberFormat="1" applyFont="1">
      <alignment vertical="center"/>
    </xf>
    <xf numFmtId="41" fontId="3" fillId="0" borderId="0" xfId="13" applyNumberFormat="1" applyFont="1">
      <alignment vertical="center"/>
    </xf>
    <xf numFmtId="41" fontId="8" fillId="10" borderId="1" xfId="41" applyNumberFormat="1" applyFont="1" applyFill="1" applyBorder="1" applyAlignment="1">
      <alignment horizontal="left" vertical="center"/>
    </xf>
    <xf numFmtId="41" fontId="9" fillId="0" borderId="16" xfId="41" applyNumberFormat="1" applyFont="1" applyFill="1" applyBorder="1" applyAlignment="1">
      <alignment horizontal="center" vertical="center"/>
    </xf>
    <xf numFmtId="41" fontId="8" fillId="0" borderId="3" xfId="41" applyNumberFormat="1" applyFont="1" applyFill="1" applyBorder="1" applyAlignment="1">
      <alignment horizontal="left" vertical="center"/>
    </xf>
    <xf numFmtId="41" fontId="8" fillId="0" borderId="3" xfId="41" applyNumberFormat="1" applyFont="1" applyFill="1" applyBorder="1" applyAlignment="1">
      <alignment horizontal="center" vertical="center"/>
    </xf>
    <xf numFmtId="41" fontId="8" fillId="0" borderId="4" xfId="41" applyNumberFormat="1" applyFont="1" applyFill="1" applyBorder="1" applyAlignment="1">
      <alignment horizontal="center" vertical="center"/>
    </xf>
    <xf numFmtId="41" fontId="0" fillId="0" borderId="0" xfId="41" applyNumberFormat="1" applyFont="1" applyAlignment="1">
      <alignment horizontal="center" vertical="center"/>
    </xf>
    <xf numFmtId="41" fontId="0" fillId="0" borderId="0" xfId="41" applyNumberFormat="1" applyFont="1" applyAlignment="1">
      <alignment horizontal="left" vertical="center"/>
    </xf>
    <xf numFmtId="49" fontId="28" fillId="3" borderId="42" xfId="5" applyNumberFormat="1" applyFont="1" applyFill="1" applyBorder="1" applyAlignment="1">
      <alignment horizontal="center" vertical="center" shrinkToFit="1"/>
    </xf>
    <xf numFmtId="177" fontId="32" fillId="3" borderId="94" xfId="4" applyNumberFormat="1" applyFont="1" applyFill="1" applyBorder="1" applyAlignment="1">
      <alignment horizontal="right" vertical="center" wrapText="1"/>
    </xf>
    <xf numFmtId="0" fontId="28" fillId="3" borderId="42" xfId="5" applyNumberFormat="1" applyFont="1" applyFill="1" applyBorder="1" applyAlignment="1">
      <alignment horizontal="center" vertical="center" shrinkToFit="1"/>
    </xf>
    <xf numFmtId="0" fontId="28" fillId="3" borderId="93" xfId="5" applyNumberFormat="1" applyFont="1" applyFill="1" applyBorder="1" applyAlignment="1">
      <alignment horizontal="center" vertical="center"/>
    </xf>
    <xf numFmtId="49" fontId="28" fillId="3" borderId="22" xfId="5" applyNumberFormat="1" applyFont="1" applyFill="1" applyBorder="1" applyAlignment="1">
      <alignment horizontal="center" vertical="center" shrinkToFit="1"/>
    </xf>
    <xf numFmtId="49" fontId="28" fillId="3" borderId="17" xfId="5" applyNumberFormat="1" applyFont="1" applyFill="1" applyBorder="1" applyAlignment="1">
      <alignment horizontal="center" vertical="center" shrinkToFit="1"/>
    </xf>
    <xf numFmtId="177" fontId="32" fillId="3" borderId="95" xfId="4" applyNumberFormat="1" applyFont="1" applyFill="1" applyBorder="1" applyAlignment="1">
      <alignment horizontal="right" vertical="center" wrapText="1"/>
    </xf>
    <xf numFmtId="0" fontId="29" fillId="3" borderId="1" xfId="5" applyNumberFormat="1" applyFont="1" applyFill="1" applyBorder="1" applyAlignment="1">
      <alignment horizontal="center" vertical="center" shrinkToFit="1"/>
    </xf>
    <xf numFmtId="0" fontId="28" fillId="3" borderId="1" xfId="5" applyNumberFormat="1" applyFont="1" applyFill="1" applyBorder="1" applyAlignment="1">
      <alignment horizontal="center" vertical="center" shrinkToFit="1"/>
    </xf>
    <xf numFmtId="0" fontId="28" fillId="3" borderId="2" xfId="5" applyNumberFormat="1" applyFont="1" applyFill="1" applyBorder="1" applyAlignment="1">
      <alignment horizontal="center" vertical="center"/>
    </xf>
    <xf numFmtId="177" fontId="28" fillId="3" borderId="22" xfId="5" applyNumberFormat="1" applyFont="1" applyFill="1" applyBorder="1" applyAlignment="1">
      <alignment horizontal="right" vertical="center" wrapText="1"/>
    </xf>
    <xf numFmtId="0" fontId="28" fillId="3" borderId="19" xfId="5" applyNumberFormat="1" applyFont="1" applyFill="1" applyBorder="1" applyAlignment="1">
      <alignment horizontal="center" vertical="center" shrinkToFit="1"/>
    </xf>
    <xf numFmtId="0" fontId="28" fillId="3" borderId="20" xfId="5" applyNumberFormat="1" applyFont="1" applyFill="1" applyBorder="1" applyAlignment="1">
      <alignment horizontal="center" vertical="center"/>
    </xf>
    <xf numFmtId="177" fontId="28" fillId="3" borderId="17" xfId="5" applyNumberFormat="1" applyFont="1" applyFill="1" applyBorder="1" applyAlignment="1">
      <alignment horizontal="right" vertical="center" wrapText="1"/>
    </xf>
    <xf numFmtId="0" fontId="28" fillId="3" borderId="18" xfId="5" applyNumberFormat="1" applyFont="1" applyFill="1" applyBorder="1" applyAlignment="1">
      <alignment horizontal="center" vertical="center"/>
    </xf>
    <xf numFmtId="49" fontId="28" fillId="3" borderId="21" xfId="5" applyNumberFormat="1" applyFont="1" applyFill="1" applyBorder="1" applyAlignment="1">
      <alignment horizontal="center" vertical="center" shrinkToFit="1"/>
    </xf>
    <xf numFmtId="177" fontId="28" fillId="3" borderId="21" xfId="5" applyNumberFormat="1" applyFont="1" applyFill="1" applyBorder="1" applyAlignment="1">
      <alignment horizontal="right" vertical="center" wrapText="1"/>
    </xf>
    <xf numFmtId="0" fontId="28" fillId="3" borderId="29" xfId="5" applyNumberFormat="1" applyFont="1" applyFill="1" applyBorder="1" applyAlignment="1">
      <alignment horizontal="center" vertical="center"/>
    </xf>
    <xf numFmtId="177" fontId="29" fillId="3" borderId="1" xfId="5" applyNumberFormat="1" applyFont="1" applyFill="1" applyBorder="1" applyAlignment="1">
      <alignment horizontal="right" vertical="center" wrapText="1"/>
    </xf>
    <xf numFmtId="49" fontId="28" fillId="3" borderId="1" xfId="5" applyNumberFormat="1" applyFont="1" applyFill="1" applyBorder="1" applyAlignment="1">
      <alignment horizontal="center" vertical="center" shrinkToFit="1"/>
    </xf>
    <xf numFmtId="177" fontId="28" fillId="3" borderId="1" xfId="5" applyNumberFormat="1" applyFont="1" applyFill="1" applyBorder="1" applyAlignment="1">
      <alignment horizontal="right" vertical="center" wrapText="1"/>
    </xf>
    <xf numFmtId="49" fontId="29" fillId="3" borderId="5" xfId="5" applyNumberFormat="1" applyFont="1" applyFill="1" applyBorder="1" applyAlignment="1">
      <alignment horizontal="center" vertical="center" shrinkToFit="1"/>
    </xf>
    <xf numFmtId="177" fontId="29" fillId="3" borderId="5" xfId="5" applyNumberFormat="1" applyFont="1" applyFill="1" applyBorder="1" applyAlignment="1">
      <alignment horizontal="right" vertical="center" wrapText="1"/>
    </xf>
    <xf numFmtId="49" fontId="28" fillId="3" borderId="5" xfId="5" applyNumberFormat="1" applyFont="1" applyFill="1" applyBorder="1" applyAlignment="1">
      <alignment horizontal="center" vertical="center" shrinkToFit="1"/>
    </xf>
    <xf numFmtId="0" fontId="28" fillId="3" borderId="0" xfId="5" applyNumberFormat="1" applyFont="1" applyFill="1" applyBorder="1" applyAlignment="1">
      <alignment horizontal="center" vertical="center" shrinkToFit="1"/>
    </xf>
    <xf numFmtId="177" fontId="28" fillId="3" borderId="5" xfId="5" applyNumberFormat="1" applyFont="1" applyFill="1" applyBorder="1" applyAlignment="1">
      <alignment horizontal="right" vertical="center" wrapText="1"/>
    </xf>
    <xf numFmtId="0" fontId="28" fillId="3" borderId="0" xfId="5" applyNumberFormat="1" applyFont="1" applyFill="1" applyAlignment="1">
      <alignment horizontal="center" vertical="center" shrinkToFit="1"/>
    </xf>
    <xf numFmtId="41" fontId="29" fillId="3" borderId="6" xfId="6" applyNumberFormat="1" applyFont="1" applyFill="1" applyBorder="1" applyAlignment="1">
      <alignment horizontal="right" vertical="center"/>
    </xf>
    <xf numFmtId="0" fontId="28" fillId="3" borderId="6" xfId="5" applyNumberFormat="1" applyFont="1" applyFill="1" applyBorder="1" applyAlignment="1">
      <alignment horizontal="center" vertical="center" shrinkToFit="1"/>
    </xf>
    <xf numFmtId="0" fontId="28" fillId="3" borderId="7" xfId="5" applyNumberFormat="1" applyFont="1" applyFill="1" applyBorder="1" applyAlignment="1">
      <alignment horizontal="center" vertical="center"/>
    </xf>
    <xf numFmtId="41" fontId="9" fillId="10" borderId="3" xfId="41" applyNumberFormat="1" applyFont="1" applyFill="1" applyBorder="1" applyAlignment="1">
      <alignment horizontal="center" vertical="center"/>
    </xf>
    <xf numFmtId="41" fontId="28" fillId="10" borderId="14" xfId="41" applyFont="1" applyFill="1" applyBorder="1">
      <alignment vertical="center"/>
    </xf>
    <xf numFmtId="41" fontId="28" fillId="10" borderId="0" xfId="41" applyFont="1" applyFill="1">
      <alignment vertical="center"/>
    </xf>
    <xf numFmtId="41" fontId="9" fillId="10" borderId="6" xfId="6" applyNumberFormat="1" applyFont="1" applyFill="1" applyBorder="1" applyAlignment="1">
      <alignment horizontal="left" vertical="center" indent="1"/>
    </xf>
    <xf numFmtId="0" fontId="8" fillId="3" borderId="18" xfId="5" applyNumberFormat="1" applyFont="1" applyFill="1" applyBorder="1" applyAlignment="1">
      <alignment vertical="center"/>
    </xf>
    <xf numFmtId="0" fontId="8" fillId="3" borderId="145" xfId="5" applyNumberFormat="1" applyFont="1" applyFill="1" applyBorder="1" applyAlignment="1">
      <alignment vertical="center" shrinkToFit="1"/>
    </xf>
    <xf numFmtId="0" fontId="8" fillId="3" borderId="83" xfId="5" applyNumberFormat="1" applyFont="1" applyFill="1" applyBorder="1" applyAlignment="1">
      <alignment vertical="center"/>
    </xf>
    <xf numFmtId="177" fontId="32" fillId="10" borderId="1" xfId="4" applyNumberFormat="1" applyFont="1" applyFill="1" applyBorder="1" applyAlignment="1">
      <alignment horizontal="right" vertical="center" wrapText="1"/>
    </xf>
    <xf numFmtId="177" fontId="29" fillId="3" borderId="98" xfId="5" applyNumberFormat="1" applyFont="1" applyFill="1" applyBorder="1" applyAlignment="1">
      <alignment horizontal="right" vertical="center" wrapText="1"/>
    </xf>
    <xf numFmtId="177" fontId="32" fillId="10" borderId="146" xfId="4" applyNumberFormat="1" applyFont="1" applyFill="1" applyBorder="1" applyAlignment="1">
      <alignment horizontal="right" vertical="center" wrapText="1"/>
    </xf>
    <xf numFmtId="177" fontId="8" fillId="2" borderId="4" xfId="20" applyNumberFormat="1" applyFont="1" applyFill="1" applyBorder="1" applyAlignment="1">
      <alignment horizontal="center" vertical="center"/>
    </xf>
    <xf numFmtId="177" fontId="28" fillId="10" borderId="5" xfId="3" applyNumberFormat="1" applyFont="1" applyFill="1" applyBorder="1" applyAlignment="1">
      <alignment horizontal="right" vertical="center"/>
    </xf>
    <xf numFmtId="177" fontId="28" fillId="10" borderId="142" xfId="3" applyNumberFormat="1" applyFont="1" applyFill="1" applyBorder="1" applyAlignment="1">
      <alignment horizontal="right" vertical="center"/>
    </xf>
    <xf numFmtId="0" fontId="9" fillId="10" borderId="14" xfId="3" applyNumberFormat="1" applyFont="1" applyFill="1" applyBorder="1" applyAlignment="1" applyProtection="1">
      <alignment horizontal="distributed" vertical="center"/>
    </xf>
    <xf numFmtId="41" fontId="8" fillId="10" borderId="14" xfId="3" applyNumberFormat="1" applyFont="1" applyFill="1" applyBorder="1">
      <alignment vertical="center"/>
    </xf>
    <xf numFmtId="41" fontId="8" fillId="10" borderId="15" xfId="3" applyNumberFormat="1" applyFont="1" applyFill="1" applyBorder="1">
      <alignment vertical="center"/>
    </xf>
    <xf numFmtId="41" fontId="8" fillId="10" borderId="2" xfId="3" applyNumberFormat="1" applyFont="1" applyFill="1" applyBorder="1">
      <alignment vertical="center"/>
    </xf>
    <xf numFmtId="41" fontId="28" fillId="10" borderId="1" xfId="3" applyNumberFormat="1" applyFont="1" applyFill="1" applyBorder="1" applyAlignment="1">
      <alignment horizontal="right" vertical="center"/>
    </xf>
    <xf numFmtId="178" fontId="28" fillId="10" borderId="1" xfId="14" applyNumberFormat="1" applyFont="1" applyFill="1" applyBorder="1" applyAlignment="1">
      <alignment horizontal="right" vertical="center"/>
    </xf>
    <xf numFmtId="0" fontId="9" fillId="10" borderId="1" xfId="3" applyNumberFormat="1" applyFont="1" applyFill="1" applyBorder="1" applyAlignment="1" applyProtection="1">
      <alignment horizontal="distributed" vertical="center"/>
    </xf>
    <xf numFmtId="177" fontId="3" fillId="10" borderId="1" xfId="3" applyNumberFormat="1" applyFont="1" applyFill="1" applyBorder="1">
      <alignment vertical="center"/>
    </xf>
    <xf numFmtId="41" fontId="3" fillId="10" borderId="1" xfId="3" applyNumberFormat="1" applyFont="1" applyFill="1" applyBorder="1">
      <alignment vertical="center"/>
    </xf>
    <xf numFmtId="41" fontId="3" fillId="10" borderId="2" xfId="3" applyNumberFormat="1" applyFont="1" applyFill="1" applyBorder="1">
      <alignment vertical="center"/>
    </xf>
    <xf numFmtId="0" fontId="8" fillId="10" borderId="1" xfId="20" applyNumberFormat="1" applyFont="1" applyFill="1" applyBorder="1" applyAlignment="1" applyProtection="1">
      <alignment horizontal="distributed" vertical="distributed"/>
    </xf>
    <xf numFmtId="177" fontId="28" fillId="10" borderId="98" xfId="14" applyNumberFormat="1" applyFont="1" applyFill="1" applyBorder="1" applyAlignment="1">
      <alignment horizontal="right" vertical="center"/>
    </xf>
    <xf numFmtId="178" fontId="28" fillId="10" borderId="3" xfId="14" applyNumberFormat="1" applyFont="1" applyFill="1" applyBorder="1" applyAlignment="1">
      <alignment horizontal="right" vertical="center"/>
    </xf>
    <xf numFmtId="177" fontId="28" fillId="10" borderId="100" xfId="14" applyNumberFormat="1" applyFont="1" applyFill="1" applyBorder="1" applyAlignment="1">
      <alignment horizontal="right" vertical="center"/>
    </xf>
    <xf numFmtId="177" fontId="8" fillId="10" borderId="3" xfId="1" applyNumberFormat="1" applyFont="1" applyFill="1" applyBorder="1" applyAlignment="1">
      <alignment vertical="center"/>
    </xf>
    <xf numFmtId="41" fontId="8" fillId="10" borderId="3" xfId="3" applyNumberFormat="1" applyFont="1" applyFill="1" applyBorder="1">
      <alignment vertical="center"/>
    </xf>
    <xf numFmtId="41" fontId="8" fillId="10" borderId="4" xfId="3" applyNumberFormat="1" applyFont="1" applyFill="1" applyBorder="1">
      <alignment vertical="center"/>
    </xf>
    <xf numFmtId="0" fontId="0" fillId="10" borderId="0" xfId="3" applyNumberFormat="1" applyFont="1" applyFill="1">
      <alignment vertical="center"/>
    </xf>
    <xf numFmtId="177" fontId="0" fillId="10" borderId="0" xfId="3" applyNumberFormat="1" applyFont="1" applyFill="1" applyAlignment="1">
      <alignment horizontal="right" vertical="center"/>
    </xf>
    <xf numFmtId="41" fontId="0" fillId="10" borderId="0" xfId="3" applyNumberFormat="1" applyFont="1" applyFill="1">
      <alignment vertical="center"/>
    </xf>
    <xf numFmtId="177" fontId="9" fillId="10" borderId="6" xfId="15" applyNumberFormat="1" applyFont="1" applyFill="1" applyBorder="1" applyAlignment="1">
      <alignment horizontal="right" vertical="center" wrapText="1"/>
    </xf>
    <xf numFmtId="3" fontId="8" fillId="10" borderId="1" xfId="5" applyNumberFormat="1" applyFont="1" applyFill="1" applyBorder="1" applyAlignment="1">
      <alignment horizontal="right" vertical="center"/>
    </xf>
    <xf numFmtId="0" fontId="8" fillId="10" borderId="9" xfId="20" applyNumberFormat="1" applyFont="1" applyFill="1" applyBorder="1" applyAlignment="1" applyProtection="1">
      <alignment horizontal="center" vertical="center" wrapText="1"/>
    </xf>
    <xf numFmtId="0" fontId="28" fillId="10" borderId="25" xfId="3" applyNumberFormat="1" applyFont="1" applyFill="1" applyBorder="1" applyAlignment="1" applyProtection="1">
      <alignment horizontal="center" vertical="center" wrapText="1"/>
    </xf>
    <xf numFmtId="0" fontId="28" fillId="10" borderId="8" xfId="3" applyNumberFormat="1" applyFont="1" applyFill="1" applyBorder="1" applyAlignment="1" applyProtection="1">
      <alignment horizontal="center" vertical="center" wrapText="1"/>
    </xf>
    <xf numFmtId="0" fontId="28" fillId="10" borderId="51" xfId="3" applyNumberFormat="1" applyFont="1" applyFill="1" applyBorder="1" applyAlignment="1" applyProtection="1">
      <alignment horizontal="center" vertical="center" wrapText="1"/>
    </xf>
    <xf numFmtId="0" fontId="28" fillId="10" borderId="96" xfId="3" applyNumberFormat="1" applyFont="1" applyFill="1" applyBorder="1" applyAlignment="1" applyProtection="1">
      <alignment horizontal="distributed" vertical="center"/>
    </xf>
    <xf numFmtId="0" fontId="28" fillId="10" borderId="43" xfId="3" applyNumberFormat="1" applyFont="1" applyFill="1" applyBorder="1" applyAlignment="1" applyProtection="1">
      <alignment horizontal="distributed" vertical="center"/>
    </xf>
    <xf numFmtId="0" fontId="28" fillId="0" borderId="96" xfId="3" applyNumberFormat="1" applyFont="1" applyBorder="1" applyAlignment="1">
      <alignment horizontal="center" vertical="center" textRotation="255" wrapText="1"/>
    </xf>
    <xf numFmtId="0" fontId="28" fillId="0" borderId="43" xfId="3" applyNumberFormat="1" applyFont="1" applyBorder="1" applyAlignment="1">
      <alignment horizontal="center" vertical="center" textRotation="255" wrapText="1"/>
    </xf>
    <xf numFmtId="0" fontId="28" fillId="0" borderId="129" xfId="3" applyNumberFormat="1" applyFont="1" applyBorder="1" applyAlignment="1">
      <alignment horizontal="center" vertical="center" textRotation="255" wrapText="1"/>
    </xf>
    <xf numFmtId="0" fontId="28" fillId="0" borderId="67" xfId="3" applyNumberFormat="1" applyFont="1" applyBorder="1" applyAlignment="1">
      <alignment horizontal="center" vertical="center" textRotation="255" wrapText="1"/>
    </xf>
    <xf numFmtId="0" fontId="14" fillId="0" borderId="0" xfId="20" applyNumberFormat="1" applyFont="1" applyAlignment="1">
      <alignment horizontal="center" vertical="center"/>
    </xf>
    <xf numFmtId="0" fontId="8" fillId="2" borderId="13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0" fontId="8" fillId="2" borderId="99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/>
    </xf>
    <xf numFmtId="0" fontId="8" fillId="2" borderId="9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9" xfId="20" applyNumberFormat="1" applyFont="1" applyFill="1" applyBorder="1" applyAlignment="1" applyProtection="1">
      <alignment horizontal="center" vertical="center"/>
    </xf>
    <xf numFmtId="0" fontId="8" fillId="2" borderId="1" xfId="20" applyNumberFormat="1" applyFont="1" applyFill="1" applyBorder="1" applyAlignment="1" applyProtection="1">
      <alignment horizontal="center" vertical="center"/>
    </xf>
    <xf numFmtId="0" fontId="8" fillId="2" borderId="16" xfId="20" applyNumberFormat="1" applyFont="1" applyFill="1" applyBorder="1" applyAlignment="1" applyProtection="1">
      <alignment horizontal="center" vertical="center"/>
    </xf>
    <xf numFmtId="0" fontId="8" fillId="2" borderId="3" xfId="20" applyNumberFormat="1" applyFont="1" applyFill="1" applyBorder="1" applyAlignment="1" applyProtection="1">
      <alignment horizontal="center" vertical="center"/>
    </xf>
    <xf numFmtId="0" fontId="9" fillId="2" borderId="40" xfId="3" applyNumberFormat="1" applyFont="1" applyFill="1" applyBorder="1" applyAlignment="1" applyProtection="1">
      <alignment horizontal="center" vertical="center"/>
    </xf>
    <xf numFmtId="0" fontId="9" fillId="2" borderId="6" xfId="3" applyNumberFormat="1" applyFont="1" applyFill="1" applyBorder="1" applyAlignment="1" applyProtection="1">
      <alignment horizontal="center" vertical="center"/>
    </xf>
    <xf numFmtId="0" fontId="9" fillId="2" borderId="88" xfId="3" applyNumberFormat="1" applyFont="1" applyFill="1" applyBorder="1" applyAlignment="1" applyProtection="1">
      <alignment horizontal="center" vertical="center"/>
    </xf>
    <xf numFmtId="0" fontId="9" fillId="2" borderId="91" xfId="3" applyNumberFormat="1" applyFont="1" applyFill="1" applyBorder="1" applyAlignment="1" applyProtection="1">
      <alignment horizontal="center" vertical="center"/>
    </xf>
    <xf numFmtId="0" fontId="28" fillId="0" borderId="50" xfId="3" applyNumberFormat="1" applyFont="1" applyBorder="1" applyAlignment="1">
      <alignment horizontal="center" vertical="center" textRotation="255" wrapText="1"/>
    </xf>
    <xf numFmtId="0" fontId="28" fillId="0" borderId="8" xfId="3" applyNumberFormat="1" applyFont="1" applyBorder="1" applyAlignment="1">
      <alignment horizontal="center" vertical="center" textRotation="255" wrapText="1"/>
    </xf>
    <xf numFmtId="0" fontId="28" fillId="0" borderId="51" xfId="3" applyNumberFormat="1" applyFont="1" applyBorder="1" applyAlignment="1">
      <alignment horizontal="center" vertical="center" textRotation="255" wrapText="1"/>
    </xf>
    <xf numFmtId="0" fontId="28" fillId="10" borderId="51" xfId="3" applyNumberFormat="1" applyFont="1" applyFill="1" applyBorder="1" applyAlignment="1" applyProtection="1">
      <alignment horizontal="distributed" vertical="center"/>
    </xf>
    <xf numFmtId="0" fontId="28" fillId="10" borderId="5" xfId="3" applyNumberFormat="1" applyFont="1" applyFill="1" applyBorder="1" applyAlignment="1" applyProtection="1">
      <alignment horizontal="distributed" vertical="center"/>
    </xf>
    <xf numFmtId="0" fontId="8" fillId="10" borderId="16" xfId="20" applyNumberFormat="1" applyFont="1" applyFill="1" applyBorder="1" applyAlignment="1" applyProtection="1">
      <alignment horizontal="distributed" vertical="center"/>
    </xf>
    <xf numFmtId="0" fontId="8" fillId="10" borderId="3" xfId="20" applyNumberFormat="1" applyFont="1" applyFill="1" applyBorder="1" applyAlignment="1" applyProtection="1">
      <alignment horizontal="distributed" vertical="center"/>
    </xf>
    <xf numFmtId="0" fontId="8" fillId="10" borderId="9" xfId="20" applyNumberFormat="1" applyFont="1" applyFill="1" applyBorder="1" applyAlignment="1" applyProtection="1">
      <alignment horizontal="distributed" vertical="center"/>
    </xf>
    <xf numFmtId="0" fontId="8" fillId="10" borderId="1" xfId="20" applyNumberFormat="1" applyFont="1" applyFill="1" applyBorder="1" applyAlignment="1" applyProtection="1">
      <alignment horizontal="distributed" vertical="center"/>
    </xf>
    <xf numFmtId="0" fontId="8" fillId="10" borderId="13" xfId="3" applyNumberFormat="1" applyFont="1" applyFill="1" applyBorder="1" applyAlignment="1" applyProtection="1">
      <alignment horizontal="center" vertical="center" textRotation="255"/>
    </xf>
    <xf numFmtId="0" fontId="8" fillId="10" borderId="9" xfId="3" applyNumberFormat="1" applyFont="1" applyFill="1" applyBorder="1" applyAlignment="1" applyProtection="1">
      <alignment horizontal="center" vertical="center" textRotation="255"/>
    </xf>
    <xf numFmtId="49" fontId="23" fillId="0" borderId="1" xfId="4" applyNumberFormat="1" applyFont="1" applyBorder="1" applyAlignment="1">
      <alignment horizontal="center" vertical="center" wrapText="1"/>
    </xf>
    <xf numFmtId="49" fontId="23" fillId="0" borderId="3" xfId="4" applyNumberFormat="1" applyFont="1" applyBorder="1" applyAlignment="1">
      <alignment horizontal="center" vertical="center" wrapText="1"/>
    </xf>
    <xf numFmtId="49" fontId="11" fillId="15" borderId="131" xfId="20" applyNumberFormat="1" applyFont="1" applyFill="1" applyBorder="1" applyAlignment="1">
      <alignment horizontal="center" vertical="center" wrapText="1"/>
    </xf>
    <xf numFmtId="49" fontId="11" fillId="15" borderId="0" xfId="20" applyNumberFormat="1" applyFont="1" applyFill="1" applyBorder="1" applyAlignment="1">
      <alignment horizontal="center" vertical="center" wrapText="1"/>
    </xf>
    <xf numFmtId="49" fontId="11" fillId="15" borderId="54" xfId="20" applyNumberFormat="1" applyFont="1" applyFill="1" applyBorder="1" applyAlignment="1">
      <alignment horizontal="center" vertical="center" wrapText="1"/>
    </xf>
    <xf numFmtId="49" fontId="11" fillId="15" borderId="132" xfId="20" applyNumberFormat="1" applyFont="1" applyFill="1" applyBorder="1" applyAlignment="1">
      <alignment horizontal="center" vertical="center" wrapText="1"/>
    </xf>
    <xf numFmtId="49" fontId="11" fillId="15" borderId="28" xfId="20" applyNumberFormat="1" applyFont="1" applyFill="1" applyBorder="1" applyAlignment="1">
      <alignment horizontal="center" vertical="center" wrapText="1"/>
    </xf>
    <xf numFmtId="49" fontId="11" fillId="15" borderId="78" xfId="20" applyNumberFormat="1" applyFont="1" applyFill="1" applyBorder="1" applyAlignment="1">
      <alignment horizontal="center" vertical="center" wrapText="1"/>
    </xf>
    <xf numFmtId="49" fontId="12" fillId="5" borderId="13" xfId="4" applyNumberFormat="1" applyFont="1" applyFill="1" applyBorder="1" applyAlignment="1">
      <alignment horizontal="center" vertical="center" wrapText="1"/>
    </xf>
    <xf numFmtId="49" fontId="12" fillId="5" borderId="14" xfId="4" applyNumberFormat="1" applyFont="1" applyFill="1" applyBorder="1" applyAlignment="1">
      <alignment horizontal="center" vertical="center" wrapText="1"/>
    </xf>
    <xf numFmtId="49" fontId="12" fillId="5" borderId="99" xfId="4" applyNumberFormat="1" applyFont="1" applyFill="1" applyBorder="1" applyAlignment="1">
      <alignment horizontal="center" vertical="center" wrapText="1"/>
    </xf>
    <xf numFmtId="49" fontId="12" fillId="5" borderId="9" xfId="4" applyNumberFormat="1" applyFont="1" applyFill="1" applyBorder="1" applyAlignment="1">
      <alignment horizontal="center" vertical="center" wrapText="1"/>
    </xf>
    <xf numFmtId="49" fontId="12" fillId="5" borderId="1" xfId="4" applyNumberFormat="1" applyFont="1" applyFill="1" applyBorder="1" applyAlignment="1">
      <alignment horizontal="center" vertical="center" wrapText="1"/>
    </xf>
    <xf numFmtId="49" fontId="12" fillId="5" borderId="98" xfId="4" applyNumberFormat="1" applyFont="1" applyFill="1" applyBorder="1" applyAlignment="1">
      <alignment horizontal="center" vertical="center" wrapText="1"/>
    </xf>
    <xf numFmtId="49" fontId="12" fillId="5" borderId="16" xfId="4" applyNumberFormat="1" applyFont="1" applyFill="1" applyBorder="1" applyAlignment="1">
      <alignment horizontal="center" vertical="center" wrapText="1"/>
    </xf>
    <xf numFmtId="49" fontId="12" fillId="5" borderId="3" xfId="4" applyNumberFormat="1" applyFont="1" applyFill="1" applyBorder="1" applyAlignment="1">
      <alignment horizontal="center" vertical="center" wrapText="1"/>
    </xf>
    <xf numFmtId="49" fontId="12" fillId="5" borderId="100" xfId="4" applyNumberFormat="1" applyFont="1" applyFill="1" applyBorder="1" applyAlignment="1">
      <alignment horizontal="center" vertical="center" wrapText="1"/>
    </xf>
    <xf numFmtId="49" fontId="11" fillId="15" borderId="90" xfId="20" applyNumberFormat="1" applyFont="1" applyFill="1" applyBorder="1" applyAlignment="1">
      <alignment horizontal="center" vertical="center" wrapText="1"/>
    </xf>
    <xf numFmtId="49" fontId="11" fillId="15" borderId="130" xfId="20" applyNumberFormat="1" applyFont="1" applyFill="1" applyBorder="1" applyAlignment="1">
      <alignment horizontal="center" vertical="center" wrapText="1"/>
    </xf>
    <xf numFmtId="49" fontId="11" fillId="15" borderId="77" xfId="20" applyNumberFormat="1" applyFont="1" applyFill="1" applyBorder="1" applyAlignment="1">
      <alignment horizontal="center" vertical="center" wrapText="1"/>
    </xf>
    <xf numFmtId="49" fontId="11" fillId="0" borderId="36" xfId="4" applyNumberFormat="1" applyFont="1" applyBorder="1" applyAlignment="1">
      <alignment horizontal="center" vertical="center" wrapText="1"/>
    </xf>
    <xf numFmtId="49" fontId="11" fillId="0" borderId="37" xfId="4" applyNumberFormat="1" applyFont="1" applyBorder="1" applyAlignment="1">
      <alignment horizontal="center" vertical="center" wrapText="1"/>
    </xf>
    <xf numFmtId="49" fontId="23" fillId="0" borderId="13" xfId="4" applyNumberFormat="1" applyFont="1" applyBorder="1" applyAlignment="1">
      <alignment horizontal="center" vertical="center" wrapText="1"/>
    </xf>
    <xf numFmtId="49" fontId="23" fillId="0" borderId="9" xfId="4" applyNumberFormat="1" applyFont="1" applyBorder="1" applyAlignment="1">
      <alignment horizontal="center" vertical="center" wrapText="1"/>
    </xf>
    <xf numFmtId="49" fontId="23" fillId="0" borderId="16" xfId="4" applyNumberFormat="1" applyFont="1" applyBorder="1" applyAlignment="1">
      <alignment horizontal="center" vertical="center" wrapText="1"/>
    </xf>
    <xf numFmtId="49" fontId="23" fillId="0" borderId="14" xfId="4" applyNumberFormat="1" applyFont="1" applyBorder="1" applyAlignment="1">
      <alignment horizontal="center" vertical="center" wrapText="1"/>
    </xf>
    <xf numFmtId="49" fontId="11" fillId="0" borderId="90" xfId="4" applyNumberFormat="1" applyFont="1" applyBorder="1" applyAlignment="1">
      <alignment horizontal="center" vertical="center" wrapText="1"/>
    </xf>
    <xf numFmtId="49" fontId="11" fillId="0" borderId="131" xfId="4" applyNumberFormat="1" applyFont="1" applyBorder="1" applyAlignment="1">
      <alignment horizontal="center" vertical="center" wrapText="1"/>
    </xf>
    <xf numFmtId="49" fontId="11" fillId="0" borderId="138" xfId="4" applyNumberFormat="1" applyFont="1" applyBorder="1" applyAlignment="1">
      <alignment horizontal="center" vertical="center" wrapText="1"/>
    </xf>
    <xf numFmtId="49" fontId="11" fillId="0" borderId="130" xfId="4" applyNumberFormat="1" applyFont="1" applyBorder="1" applyAlignment="1">
      <alignment horizontal="center" vertical="center" wrapText="1"/>
    </xf>
    <xf numFmtId="49" fontId="11" fillId="0" borderId="0" xfId="4" applyNumberFormat="1" applyFont="1" applyBorder="1" applyAlignment="1">
      <alignment horizontal="center" vertical="center" wrapText="1"/>
    </xf>
    <xf numFmtId="49" fontId="11" fillId="0" borderId="69" xfId="4" applyNumberFormat="1" applyFont="1" applyBorder="1" applyAlignment="1">
      <alignment horizontal="center" vertical="center" wrapText="1"/>
    </xf>
    <xf numFmtId="49" fontId="11" fillId="0" borderId="12" xfId="4" applyNumberFormat="1" applyFont="1" applyBorder="1" applyAlignment="1">
      <alignment horizontal="center" vertical="center" wrapText="1"/>
    </xf>
    <xf numFmtId="49" fontId="11" fillId="0" borderId="33" xfId="4" applyNumberFormat="1" applyFont="1" applyBorder="1" applyAlignment="1">
      <alignment horizontal="center" vertical="center" wrapText="1"/>
    </xf>
    <xf numFmtId="49" fontId="11" fillId="0" borderId="11" xfId="4" applyNumberFormat="1" applyFont="1" applyBorder="1" applyAlignment="1">
      <alignment horizontal="center" vertical="center" wrapText="1"/>
    </xf>
    <xf numFmtId="49" fontId="11" fillId="0" borderId="31" xfId="4" applyNumberFormat="1" applyFont="1" applyBorder="1" applyAlignment="1">
      <alignment horizontal="center" vertical="center" wrapText="1"/>
    </xf>
    <xf numFmtId="49" fontId="11" fillId="0" borderId="27" xfId="4" applyNumberFormat="1" applyFont="1" applyBorder="1" applyAlignment="1">
      <alignment horizontal="center" vertical="center" wrapText="1"/>
    </xf>
    <xf numFmtId="49" fontId="11" fillId="0" borderId="55" xfId="4" applyNumberFormat="1" applyFont="1" applyBorder="1" applyAlignment="1">
      <alignment horizontal="center" vertical="center" wrapText="1"/>
    </xf>
    <xf numFmtId="49" fontId="11" fillId="0" borderId="34" xfId="4" applyNumberFormat="1" applyFont="1" applyFill="1" applyBorder="1" applyAlignment="1" applyProtection="1">
      <alignment horizontal="center" vertical="center" wrapText="1"/>
    </xf>
    <xf numFmtId="49" fontId="11" fillId="0" borderId="55" xfId="4" applyNumberFormat="1" applyFont="1" applyFill="1" applyBorder="1" applyAlignment="1" applyProtection="1">
      <alignment horizontal="center" vertical="center" wrapText="1"/>
    </xf>
    <xf numFmtId="0" fontId="25" fillId="0" borderId="0" xfId="13" applyNumberFormat="1" applyFont="1" applyAlignment="1">
      <alignment horizontal="center" vertical="center"/>
    </xf>
    <xf numFmtId="0" fontId="13" fillId="3" borderId="56" xfId="13" applyNumberFormat="1" applyFont="1" applyFill="1" applyBorder="1" applyAlignment="1">
      <alignment horizontal="center" vertical="center" wrapText="1"/>
    </xf>
    <xf numFmtId="0" fontId="13" fillId="3" borderId="57" xfId="13" applyNumberFormat="1" applyFont="1" applyFill="1" applyBorder="1" applyAlignment="1">
      <alignment horizontal="center" vertical="center" wrapText="1"/>
    </xf>
    <xf numFmtId="0" fontId="13" fillId="3" borderId="11" xfId="13" applyNumberFormat="1" applyFont="1" applyFill="1" applyBorder="1" applyAlignment="1">
      <alignment horizontal="center" vertical="center" wrapText="1"/>
    </xf>
    <xf numFmtId="0" fontId="13" fillId="3" borderId="31" xfId="13" applyNumberFormat="1" applyFont="1" applyFill="1" applyBorder="1" applyAlignment="1">
      <alignment horizontal="center" vertical="center" wrapText="1"/>
    </xf>
    <xf numFmtId="0" fontId="13" fillId="3" borderId="10" xfId="13" applyNumberFormat="1" applyFont="1" applyFill="1" applyBorder="1" applyAlignment="1">
      <alignment horizontal="center" vertical="center" wrapText="1"/>
    </xf>
    <xf numFmtId="0" fontId="13" fillId="3" borderId="32" xfId="13" applyNumberFormat="1" applyFont="1" applyFill="1" applyBorder="1" applyAlignment="1">
      <alignment horizontal="center" vertical="center" wrapText="1"/>
    </xf>
    <xf numFmtId="0" fontId="11" fillId="0" borderId="36" xfId="13" applyFont="1" applyFill="1" applyBorder="1" applyAlignment="1">
      <alignment horizontal="center" vertical="center" wrapText="1"/>
    </xf>
    <xf numFmtId="0" fontId="23" fillId="14" borderId="128" xfId="13" applyFont="1" applyFill="1" applyBorder="1" applyAlignment="1">
      <alignment horizontal="center" vertical="center" wrapText="1"/>
    </xf>
    <xf numFmtId="0" fontId="23" fillId="14" borderId="65" xfId="13" applyFont="1" applyFill="1" applyBorder="1" applyAlignment="1">
      <alignment horizontal="center" vertical="center" wrapText="1"/>
    </xf>
    <xf numFmtId="0" fontId="23" fillId="14" borderId="47" xfId="13" applyFont="1" applyFill="1" applyBorder="1" applyAlignment="1">
      <alignment horizontal="center" vertical="center" wrapText="1"/>
    </xf>
    <xf numFmtId="0" fontId="23" fillId="14" borderId="62" xfId="13" applyFont="1" applyFill="1" applyBorder="1" applyAlignment="1">
      <alignment horizontal="center" vertical="center" wrapText="1"/>
    </xf>
    <xf numFmtId="0" fontId="23" fillId="14" borderId="103" xfId="13" applyFont="1" applyFill="1" applyBorder="1" applyAlignment="1">
      <alignment horizontal="center" vertical="center" wrapText="1"/>
    </xf>
    <xf numFmtId="0" fontId="23" fillId="14" borderId="66" xfId="13" applyFont="1" applyFill="1" applyBorder="1" applyAlignment="1">
      <alignment horizontal="center" vertical="center" wrapText="1"/>
    </xf>
    <xf numFmtId="0" fontId="27" fillId="13" borderId="105" xfId="13" applyFont="1" applyFill="1" applyBorder="1" applyAlignment="1">
      <alignment horizontal="center" vertical="center" wrapText="1"/>
    </xf>
    <xf numFmtId="0" fontId="27" fillId="13" borderId="108" xfId="13" applyFont="1" applyFill="1" applyBorder="1" applyAlignment="1">
      <alignment horizontal="center" vertical="center" wrapText="1"/>
    </xf>
    <xf numFmtId="0" fontId="27" fillId="13" borderId="112" xfId="13" applyFont="1" applyFill="1" applyBorder="1" applyAlignment="1">
      <alignment horizontal="center" vertical="center" wrapText="1"/>
    </xf>
    <xf numFmtId="0" fontId="30" fillId="13" borderId="106" xfId="13" applyFont="1" applyFill="1" applyBorder="1" applyAlignment="1">
      <alignment horizontal="center" vertical="center" wrapText="1"/>
    </xf>
    <xf numFmtId="0" fontId="30" fillId="13" borderId="87" xfId="13" applyFont="1" applyFill="1" applyBorder="1" applyAlignment="1">
      <alignment horizontal="center" vertical="center" wrapText="1"/>
    </xf>
    <xf numFmtId="0" fontId="30" fillId="13" borderId="109" xfId="13" applyFont="1" applyFill="1" applyBorder="1" applyAlignment="1">
      <alignment horizontal="center" vertical="center" wrapText="1"/>
    </xf>
    <xf numFmtId="0" fontId="30" fillId="13" borderId="97" xfId="13" applyFont="1" applyFill="1" applyBorder="1" applyAlignment="1">
      <alignment horizontal="center" vertical="center" wrapText="1"/>
    </xf>
    <xf numFmtId="0" fontId="30" fillId="13" borderId="113" xfId="13" applyFont="1" applyFill="1" applyBorder="1" applyAlignment="1">
      <alignment horizontal="center" vertical="center" wrapText="1"/>
    </xf>
    <xf numFmtId="0" fontId="30" fillId="13" borderId="122" xfId="13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6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11" fillId="0" borderId="12" xfId="13" applyFont="1" applyFill="1" applyBorder="1" applyAlignment="1">
      <alignment horizontal="center" vertical="center" wrapText="1"/>
    </xf>
    <xf numFmtId="0" fontId="23" fillId="0" borderId="88" xfId="13" applyFont="1" applyFill="1" applyBorder="1" applyAlignment="1">
      <alignment horizontal="center" vertical="center" wrapText="1"/>
    </xf>
    <xf numFmtId="0" fontId="23" fillId="0" borderId="59" xfId="13" applyFont="1" applyFill="1" applyBorder="1" applyAlignment="1">
      <alignment horizontal="center" vertical="center" wrapText="1"/>
    </xf>
    <xf numFmtId="0" fontId="23" fillId="0" borderId="44" xfId="13" applyFont="1" applyFill="1" applyBorder="1" applyAlignment="1">
      <alignment horizontal="center" vertical="center" wrapText="1"/>
    </xf>
    <xf numFmtId="0" fontId="23" fillId="0" borderId="92" xfId="13" applyFont="1" applyFill="1" applyBorder="1" applyAlignment="1">
      <alignment horizontal="center" vertical="center" wrapText="1"/>
    </xf>
    <xf numFmtId="0" fontId="23" fillId="0" borderId="29" xfId="13" applyFont="1" applyFill="1" applyBorder="1" applyAlignment="1">
      <alignment horizontal="center" vertical="center" wrapText="1"/>
    </xf>
    <xf numFmtId="0" fontId="23" fillId="0" borderId="123" xfId="13" applyFont="1" applyFill="1" applyBorder="1" applyAlignment="1">
      <alignment horizontal="center" vertical="center" wrapText="1"/>
    </xf>
    <xf numFmtId="0" fontId="23" fillId="10" borderId="65" xfId="13" applyFont="1" applyFill="1" applyBorder="1" applyAlignment="1">
      <alignment horizontal="center" vertical="center" wrapText="1"/>
    </xf>
    <xf numFmtId="0" fontId="23" fillId="10" borderId="62" xfId="13" applyFont="1" applyFill="1" applyBorder="1" applyAlignment="1">
      <alignment horizontal="center" vertical="center" wrapText="1"/>
    </xf>
    <xf numFmtId="0" fontId="23" fillId="10" borderId="83" xfId="13" applyFont="1" applyFill="1" applyBorder="1" applyAlignment="1">
      <alignment horizontal="center" vertical="center" wrapText="1"/>
    </xf>
    <xf numFmtId="0" fontId="23" fillId="0" borderId="20" xfId="13" applyFont="1" applyFill="1" applyBorder="1" applyAlignment="1">
      <alignment horizontal="center" vertical="center" wrapText="1"/>
    </xf>
    <xf numFmtId="0" fontId="23" fillId="14" borderId="48" xfId="13" applyFont="1" applyFill="1" applyBorder="1" applyAlignment="1">
      <alignment horizontal="center" vertical="center" wrapText="1"/>
    </xf>
    <xf numFmtId="0" fontId="23" fillId="14" borderId="49" xfId="13" applyFont="1" applyFill="1" applyBorder="1" applyAlignment="1">
      <alignment horizontal="center" vertical="center" wrapText="1"/>
    </xf>
    <xf numFmtId="0" fontId="23" fillId="0" borderId="55" xfId="13" applyFont="1" applyFill="1" applyBorder="1" applyAlignment="1">
      <alignment horizontal="center" vertical="center" wrapText="1"/>
    </xf>
    <xf numFmtId="0" fontId="23" fillId="0" borderId="37" xfId="13" applyFont="1" applyFill="1" applyBorder="1" applyAlignment="1">
      <alignment horizontal="center" vertical="center" wrapText="1"/>
    </xf>
    <xf numFmtId="0" fontId="23" fillId="0" borderId="82" xfId="13" applyFont="1" applyFill="1" applyBorder="1" applyAlignment="1">
      <alignment horizontal="center" vertical="center" wrapText="1"/>
    </xf>
    <xf numFmtId="0" fontId="23" fillId="0" borderId="63" xfId="13" applyFont="1" applyFill="1" applyBorder="1" applyAlignment="1">
      <alignment horizontal="center" vertical="center" wrapText="1"/>
    </xf>
    <xf numFmtId="0" fontId="11" fillId="0" borderId="125" xfId="13" applyFont="1" applyFill="1" applyBorder="1" applyAlignment="1">
      <alignment horizontal="center" vertical="center" wrapText="1"/>
    </xf>
    <xf numFmtId="0" fontId="23" fillId="0" borderId="134" xfId="13" applyFont="1" applyFill="1" applyBorder="1" applyAlignment="1">
      <alignment horizontal="center" vertical="center" wrapText="1"/>
    </xf>
    <xf numFmtId="0" fontId="23" fillId="0" borderId="47" xfId="13" applyFont="1" applyFill="1" applyBorder="1" applyAlignment="1">
      <alignment horizontal="center" vertical="center" wrapText="1"/>
    </xf>
    <xf numFmtId="0" fontId="23" fillId="0" borderId="133" xfId="13" applyFont="1" applyFill="1" applyBorder="1" applyAlignment="1">
      <alignment horizontal="center" vertical="center" wrapText="1"/>
    </xf>
    <xf numFmtId="0" fontId="23" fillId="0" borderId="30" xfId="13" applyFont="1" applyFill="1" applyBorder="1" applyAlignment="1">
      <alignment horizontal="center" vertical="center" wrapText="1"/>
    </xf>
    <xf numFmtId="0" fontId="23" fillId="0" borderId="85" xfId="13" applyFont="1" applyFill="1" applyBorder="1" applyAlignment="1">
      <alignment horizontal="center" vertical="center" wrapText="1"/>
    </xf>
    <xf numFmtId="0" fontId="23" fillId="0" borderId="84" xfId="13" applyFont="1" applyFill="1" applyBorder="1" applyAlignment="1">
      <alignment horizontal="center" vertical="center" wrapText="1"/>
    </xf>
    <xf numFmtId="0" fontId="27" fillId="13" borderId="12" xfId="13" applyFont="1" applyFill="1" applyBorder="1" applyAlignment="1">
      <alignment horizontal="center" vertical="center" wrapText="1"/>
    </xf>
    <xf numFmtId="0" fontId="27" fillId="13" borderId="36" xfId="13" applyFont="1" applyFill="1" applyBorder="1" applyAlignment="1">
      <alignment horizontal="center" vertical="center" wrapText="1"/>
    </xf>
    <xf numFmtId="0" fontId="27" fillId="13" borderId="33" xfId="13" applyFont="1" applyFill="1" applyBorder="1" applyAlignment="1">
      <alignment horizontal="center" vertical="center" wrapText="1"/>
    </xf>
    <xf numFmtId="0" fontId="30" fillId="13" borderId="104" xfId="13" applyFont="1" applyFill="1" applyBorder="1" applyAlignment="1">
      <alignment horizontal="center" vertical="center" wrapText="1"/>
    </xf>
    <xf numFmtId="0" fontId="30" fillId="13" borderId="121" xfId="13" applyFont="1" applyFill="1" applyBorder="1" applyAlignment="1">
      <alignment horizontal="center" vertical="center" wrapText="1"/>
    </xf>
    <xf numFmtId="0" fontId="30" fillId="13" borderId="47" xfId="13" applyFont="1" applyFill="1" applyBorder="1" applyAlignment="1">
      <alignment horizontal="center" vertical="center" wrapText="1"/>
    </xf>
    <xf numFmtId="0" fontId="30" fillId="13" borderId="62" xfId="13" applyFont="1" applyFill="1" applyBorder="1" applyAlignment="1">
      <alignment horizontal="center" vertical="center" wrapText="1"/>
    </xf>
    <xf numFmtId="0" fontId="30" fillId="13" borderId="103" xfId="13" applyFont="1" applyFill="1" applyBorder="1" applyAlignment="1">
      <alignment horizontal="center" vertical="center" wrapText="1"/>
    </xf>
    <xf numFmtId="0" fontId="30" fillId="13" borderId="66" xfId="13" applyFont="1" applyFill="1" applyBorder="1" applyAlignment="1">
      <alignment horizontal="center" vertical="center" wrapText="1"/>
    </xf>
    <xf numFmtId="0" fontId="11" fillId="0" borderId="33" xfId="13" applyFont="1" applyFill="1" applyBorder="1" applyAlignment="1">
      <alignment horizontal="center" vertical="center" wrapText="1"/>
    </xf>
    <xf numFmtId="0" fontId="23" fillId="0" borderId="104" xfId="13" applyFont="1" applyFill="1" applyBorder="1" applyAlignment="1">
      <alignment horizontal="center" vertical="center" wrapText="1"/>
    </xf>
    <xf numFmtId="0" fontId="11" fillId="0" borderId="90" xfId="13" applyFont="1" applyFill="1" applyBorder="1" applyAlignment="1">
      <alignment horizontal="center" vertical="center" wrapText="1"/>
    </xf>
    <xf numFmtId="0" fontId="11" fillId="0" borderId="131" xfId="13" applyFont="1" applyFill="1" applyBorder="1" applyAlignment="1">
      <alignment horizontal="center" vertical="center" wrapText="1"/>
    </xf>
    <xf numFmtId="0" fontId="11" fillId="0" borderId="132" xfId="13" applyFont="1" applyFill="1" applyBorder="1" applyAlignment="1">
      <alignment horizontal="center" vertical="center" wrapText="1"/>
    </xf>
    <xf numFmtId="0" fontId="23" fillId="0" borderId="19" xfId="13" applyFont="1" applyFill="1" applyBorder="1" applyAlignment="1">
      <alignment horizontal="center" vertical="center" wrapText="1"/>
    </xf>
    <xf numFmtId="0" fontId="23" fillId="0" borderId="21" xfId="13" applyFont="1" applyFill="1" applyBorder="1" applyAlignment="1">
      <alignment horizontal="center" vertical="center" wrapText="1"/>
    </xf>
    <xf numFmtId="0" fontId="23" fillId="0" borderId="5" xfId="13" applyFont="1" applyFill="1" applyBorder="1" applyAlignment="1">
      <alignment horizontal="center" vertical="center" wrapText="1"/>
    </xf>
    <xf numFmtId="0" fontId="23" fillId="0" borderId="121" xfId="13" applyFont="1" applyFill="1" applyBorder="1" applyAlignment="1">
      <alignment horizontal="center" vertical="center" wrapText="1"/>
    </xf>
    <xf numFmtId="0" fontId="23" fillId="0" borderId="62" xfId="13" applyFont="1" applyFill="1" applyBorder="1" applyAlignment="1">
      <alignment horizontal="center" vertical="center" wrapText="1"/>
    </xf>
    <xf numFmtId="0" fontId="23" fillId="0" borderId="49" xfId="13" applyFont="1" applyFill="1" applyBorder="1" applyAlignment="1">
      <alignment horizontal="center" vertical="center" wrapText="1"/>
    </xf>
    <xf numFmtId="0" fontId="23" fillId="0" borderId="81" xfId="13" applyFont="1" applyFill="1" applyBorder="1" applyAlignment="1">
      <alignment horizontal="center" vertical="center" wrapText="1"/>
    </xf>
    <xf numFmtId="0" fontId="23" fillId="0" borderId="83" xfId="13" applyFont="1" applyFill="1" applyBorder="1" applyAlignment="1">
      <alignment horizontal="center" vertical="center" wrapText="1"/>
    </xf>
    <xf numFmtId="0" fontId="23" fillId="0" borderId="65" xfId="13" applyFont="1" applyFill="1" applyBorder="1" applyAlignment="1">
      <alignment horizontal="center" vertical="center" wrapText="1"/>
    </xf>
    <xf numFmtId="0" fontId="23" fillId="0" borderId="38" xfId="13" applyFont="1" applyFill="1" applyBorder="1" applyAlignment="1">
      <alignment horizontal="center" vertical="center" wrapText="1"/>
    </xf>
    <xf numFmtId="0" fontId="10" fillId="3" borderId="56" xfId="13" applyNumberFormat="1" applyFont="1" applyFill="1" applyBorder="1" applyAlignment="1">
      <alignment horizontal="center" vertical="center" wrapText="1"/>
    </xf>
    <xf numFmtId="0" fontId="10" fillId="3" borderId="57" xfId="13" applyNumberFormat="1" applyFont="1" applyFill="1" applyBorder="1" applyAlignment="1">
      <alignment horizontal="center" vertical="center" wrapText="1"/>
    </xf>
    <xf numFmtId="0" fontId="10" fillId="3" borderId="80" xfId="13" applyNumberFormat="1" applyFont="1" applyFill="1" applyBorder="1" applyAlignment="1">
      <alignment horizontal="center" vertical="center" wrapText="1"/>
    </xf>
    <xf numFmtId="0" fontId="10" fillId="3" borderId="77" xfId="13" applyNumberFormat="1" applyFont="1" applyFill="1" applyBorder="1" applyAlignment="1">
      <alignment horizontal="center" vertical="center" wrapText="1"/>
    </xf>
    <xf numFmtId="0" fontId="10" fillId="3" borderId="78" xfId="13" applyNumberFormat="1" applyFont="1" applyFill="1" applyBorder="1" applyAlignment="1">
      <alignment horizontal="center" vertical="center" wrapText="1"/>
    </xf>
    <xf numFmtId="0" fontId="10" fillId="3" borderId="11" xfId="13" applyNumberFormat="1" applyFont="1" applyFill="1" applyBorder="1" applyAlignment="1">
      <alignment horizontal="center" vertical="center" wrapText="1"/>
    </xf>
    <xf numFmtId="0" fontId="10" fillId="3" borderId="31" xfId="13" applyNumberFormat="1" applyFont="1" applyFill="1" applyBorder="1" applyAlignment="1">
      <alignment horizontal="center" vertical="center" wrapText="1"/>
    </xf>
    <xf numFmtId="0" fontId="10" fillId="3" borderId="10" xfId="13" applyNumberFormat="1" applyFont="1" applyFill="1" applyBorder="1" applyAlignment="1">
      <alignment horizontal="center" vertical="center" wrapText="1"/>
    </xf>
    <xf numFmtId="0" fontId="10" fillId="3" borderId="32" xfId="13" applyNumberFormat="1" applyFont="1" applyFill="1" applyBorder="1" applyAlignment="1">
      <alignment horizontal="center" vertical="center" wrapText="1"/>
    </xf>
    <xf numFmtId="0" fontId="8" fillId="10" borderId="96" xfId="1" applyNumberFormat="1" applyFont="1" applyFill="1" applyBorder="1" applyAlignment="1">
      <alignment horizontal="center" vertical="center"/>
    </xf>
    <xf numFmtId="0" fontId="8" fillId="10" borderId="86" xfId="1" applyNumberFormat="1" applyFont="1" applyFill="1" applyBorder="1" applyAlignment="1">
      <alignment horizontal="center" vertical="center"/>
    </xf>
    <xf numFmtId="0" fontId="8" fillId="10" borderId="43" xfId="1" applyNumberFormat="1" applyFont="1" applyFill="1" applyBorder="1" applyAlignment="1">
      <alignment horizontal="center" vertical="center"/>
    </xf>
    <xf numFmtId="0" fontId="8" fillId="3" borderId="23" xfId="1" applyNumberFormat="1" applyFont="1" applyFill="1" applyBorder="1" applyAlignment="1">
      <alignment horizontal="center" vertical="center"/>
    </xf>
    <xf numFmtId="0" fontId="8" fillId="3" borderId="46" xfId="1" applyNumberFormat="1" applyFont="1" applyFill="1" applyBorder="1" applyAlignment="1">
      <alignment horizontal="center" vertical="center"/>
    </xf>
    <xf numFmtId="0" fontId="8" fillId="3" borderId="24" xfId="1" applyNumberFormat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 wrapText="1"/>
    </xf>
    <xf numFmtId="0" fontId="8" fillId="10" borderId="26" xfId="1" applyNumberFormat="1" applyFont="1" applyFill="1" applyBorder="1" applyAlignment="1">
      <alignment horizontal="center" vertical="center"/>
    </xf>
    <xf numFmtId="0" fontId="8" fillId="10" borderId="64" xfId="1" applyNumberFormat="1" applyFont="1" applyFill="1" applyBorder="1" applyAlignment="1">
      <alignment horizontal="center" vertical="center"/>
    </xf>
    <xf numFmtId="177" fontId="14" fillId="3" borderId="0" xfId="5" applyNumberFormat="1" applyFont="1" applyFill="1" applyAlignment="1">
      <alignment horizontal="center" vertical="center"/>
    </xf>
    <xf numFmtId="177" fontId="9" fillId="3" borderId="23" xfId="5" applyNumberFormat="1" applyFont="1" applyFill="1" applyBorder="1" applyAlignment="1">
      <alignment horizontal="center" vertical="center"/>
    </xf>
    <xf numFmtId="177" fontId="9" fillId="3" borderId="24" xfId="5" applyNumberFormat="1" applyFont="1" applyFill="1" applyBorder="1" applyAlignment="1">
      <alignment horizontal="center" vertical="center"/>
    </xf>
    <xf numFmtId="0" fontId="14" fillId="0" borderId="0" xfId="5" applyNumberFormat="1" applyFont="1" applyAlignment="1">
      <alignment horizontal="center" vertical="center"/>
    </xf>
    <xf numFmtId="0" fontId="8" fillId="0" borderId="25" xfId="5" applyNumberFormat="1" applyFont="1" applyBorder="1" applyAlignment="1">
      <alignment horizontal="center" vertical="center"/>
    </xf>
    <xf numFmtId="0" fontId="8" fillId="0" borderId="8" xfId="5" applyNumberFormat="1" applyFont="1" applyBorder="1" applyAlignment="1">
      <alignment horizontal="center" vertical="center"/>
    </xf>
    <xf numFmtId="0" fontId="9" fillId="0" borderId="40" xfId="5" applyNumberFormat="1" applyFont="1" applyBorder="1" applyAlignment="1">
      <alignment horizontal="center" vertical="center"/>
    </xf>
    <xf numFmtId="0" fontId="9" fillId="0" borderId="6" xfId="5" applyNumberFormat="1" applyFont="1" applyBorder="1" applyAlignment="1">
      <alignment horizontal="center" vertical="center"/>
    </xf>
    <xf numFmtId="41" fontId="14" fillId="3" borderId="0" xfId="41" applyNumberFormat="1" applyFont="1" applyFill="1" applyBorder="1" applyAlignment="1">
      <alignment horizontal="center" vertical="center"/>
    </xf>
    <xf numFmtId="41" fontId="9" fillId="0" borderId="14" xfId="41" applyNumberFormat="1" applyFont="1" applyFill="1" applyBorder="1" applyAlignment="1">
      <alignment horizontal="center" vertical="center"/>
    </xf>
    <xf numFmtId="41" fontId="8" fillId="0" borderId="9" xfId="41" applyNumberFormat="1" applyFont="1" applyFill="1" applyBorder="1" applyAlignment="1">
      <alignment horizontal="center" vertical="center"/>
    </xf>
    <xf numFmtId="41" fontId="8" fillId="10" borderId="1" xfId="41" applyNumberFormat="1" applyFont="1" applyFill="1" applyBorder="1" applyAlignment="1">
      <alignment horizontal="center" vertical="center"/>
    </xf>
    <xf numFmtId="0" fontId="14" fillId="3" borderId="0" xfId="5" applyNumberFormat="1" applyFont="1" applyFill="1" applyAlignment="1">
      <alignment horizontal="center" vertical="center"/>
    </xf>
    <xf numFmtId="0" fontId="9" fillId="10" borderId="90" xfId="5" applyNumberFormat="1" applyFont="1" applyFill="1" applyBorder="1" applyAlignment="1">
      <alignment horizontal="center" vertical="center"/>
    </xf>
    <xf numFmtId="0" fontId="9" fillId="10" borderId="130" xfId="5" applyNumberFormat="1" applyFont="1" applyFill="1" applyBorder="1" applyAlignment="1">
      <alignment horizontal="center" vertical="center"/>
    </xf>
    <xf numFmtId="0" fontId="9" fillId="10" borderId="88" xfId="5" applyNumberFormat="1" applyFont="1" applyFill="1" applyBorder="1" applyAlignment="1">
      <alignment horizontal="center" vertical="center"/>
    </xf>
    <xf numFmtId="0" fontId="28" fillId="3" borderId="25" xfId="5" applyNumberFormat="1" applyFont="1" applyFill="1" applyBorder="1" applyAlignment="1">
      <alignment horizontal="center" vertical="center" wrapText="1"/>
    </xf>
    <xf numFmtId="0" fontId="28" fillId="3" borderId="8" xfId="5" applyNumberFormat="1" applyFont="1" applyFill="1" applyBorder="1" applyAlignment="1">
      <alignment horizontal="center" vertical="center" wrapText="1"/>
    </xf>
    <xf numFmtId="0" fontId="28" fillId="3" borderId="147" xfId="5" applyNumberFormat="1" applyFont="1" applyFill="1" applyBorder="1" applyAlignment="1">
      <alignment horizontal="center" vertical="center" wrapText="1"/>
    </xf>
    <xf numFmtId="49" fontId="28" fillId="3" borderId="91" xfId="5" applyNumberFormat="1" applyFont="1" applyFill="1" applyBorder="1" applyAlignment="1">
      <alignment horizontal="center" vertical="center" wrapText="1"/>
    </xf>
    <xf numFmtId="49" fontId="28" fillId="3" borderId="21" xfId="5" applyNumberFormat="1" applyFont="1" applyFill="1" applyBorder="1" applyAlignment="1">
      <alignment horizontal="center" vertical="center" wrapText="1"/>
    </xf>
    <xf numFmtId="49" fontId="28" fillId="3" borderId="5" xfId="5" applyNumberFormat="1" applyFont="1" applyFill="1" applyBorder="1" applyAlignment="1">
      <alignment horizontal="center" vertical="center" wrapText="1"/>
    </xf>
    <xf numFmtId="49" fontId="28" fillId="3" borderId="19" xfId="5" applyNumberFormat="1" applyFont="1" applyFill="1" applyBorder="1" applyAlignment="1">
      <alignment horizontal="center" vertical="center" wrapText="1"/>
    </xf>
    <xf numFmtId="49" fontId="28" fillId="3" borderId="45" xfId="5" applyNumberFormat="1" applyFont="1" applyFill="1" applyBorder="1" applyAlignment="1">
      <alignment horizontal="center" vertical="center" wrapText="1"/>
    </xf>
    <xf numFmtId="49" fontId="28" fillId="3" borderId="44" xfId="5" applyNumberFormat="1" applyFont="1" applyFill="1" applyBorder="1" applyAlignment="1">
      <alignment horizontal="center" vertical="center" wrapText="1"/>
    </xf>
    <xf numFmtId="49" fontId="28" fillId="10" borderId="19" xfId="5" applyNumberFormat="1" applyFont="1" applyFill="1" applyBorder="1" applyAlignment="1">
      <alignment horizontal="center" vertical="center" wrapText="1"/>
    </xf>
    <xf numFmtId="49" fontId="28" fillId="10" borderId="127" xfId="5" applyNumberFormat="1" applyFont="1" applyFill="1" applyBorder="1" applyAlignment="1">
      <alignment horizontal="center" vertical="center" wrapText="1"/>
    </xf>
    <xf numFmtId="0" fontId="29" fillId="3" borderId="23" xfId="5" applyNumberFormat="1" applyFont="1" applyFill="1" applyBorder="1" applyAlignment="1">
      <alignment horizontal="center" vertical="center"/>
    </xf>
    <xf numFmtId="0" fontId="29" fillId="3" borderId="46" xfId="5" applyNumberFormat="1" applyFont="1" applyFill="1" applyBorder="1" applyAlignment="1">
      <alignment horizontal="center" vertical="center"/>
    </xf>
    <xf numFmtId="0" fontId="29" fillId="3" borderId="24" xfId="5" applyNumberFormat="1" applyFont="1" applyFill="1" applyBorder="1" applyAlignment="1">
      <alignment horizontal="center" vertical="center"/>
    </xf>
    <xf numFmtId="49" fontId="28" fillId="3" borderId="1" xfId="5" applyNumberFormat="1" applyFont="1" applyFill="1" applyBorder="1" applyAlignment="1">
      <alignment horizontal="center" vertical="center" wrapText="1"/>
    </xf>
    <xf numFmtId="49" fontId="23" fillId="3" borderId="68" xfId="4" applyNumberFormat="1" applyFont="1" applyFill="1" applyBorder="1" applyAlignment="1">
      <alignment horizontal="center" vertical="center" wrapText="1"/>
    </xf>
    <xf numFmtId="49" fontId="23" fillId="3" borderId="89" xfId="4" applyNumberFormat="1" applyFont="1" applyFill="1" applyBorder="1" applyAlignment="1">
      <alignment horizontal="center" vertical="center" wrapText="1"/>
    </xf>
    <xf numFmtId="49" fontId="23" fillId="9" borderId="82" xfId="20" applyNumberFormat="1" applyFont="1" applyFill="1" applyBorder="1" applyAlignment="1">
      <alignment horizontal="center" vertical="center" wrapText="1"/>
    </xf>
    <xf numFmtId="49" fontId="23" fillId="9" borderId="63" xfId="20" applyNumberFormat="1" applyFont="1" applyFill="1" applyBorder="1" applyAlignment="1">
      <alignment horizontal="center" vertical="center" wrapText="1"/>
    </xf>
    <xf numFmtId="49" fontId="23" fillId="9" borderId="30" xfId="20" applyNumberFormat="1" applyFont="1" applyFill="1" applyBorder="1" applyAlignment="1">
      <alignment horizontal="center" vertical="center" wrapText="1"/>
    </xf>
    <xf numFmtId="49" fontId="23" fillId="0" borderId="73" xfId="20" applyNumberFormat="1" applyFont="1" applyFill="1" applyBorder="1" applyAlignment="1">
      <alignment horizontal="center" vertical="center" wrapText="1"/>
    </xf>
    <xf numFmtId="49" fontId="23" fillId="0" borderId="68" xfId="20" applyNumberFormat="1" applyFont="1" applyFill="1" applyBorder="1" applyAlignment="1">
      <alignment horizontal="center" vertical="center" wrapText="1"/>
    </xf>
    <xf numFmtId="49" fontId="23" fillId="0" borderId="72" xfId="20" applyNumberFormat="1" applyFont="1" applyFill="1" applyBorder="1" applyAlignment="1">
      <alignment horizontal="center" vertical="center" wrapText="1"/>
    </xf>
    <xf numFmtId="0" fontId="23" fillId="3" borderId="53" xfId="4" applyNumberFormat="1" applyFont="1" applyFill="1" applyBorder="1" applyAlignment="1">
      <alignment horizontal="center" vertical="center" wrapText="1"/>
    </xf>
    <xf numFmtId="0" fontId="23" fillId="3" borderId="54" xfId="4" applyNumberFormat="1" applyFont="1" applyFill="1" applyBorder="1" applyAlignment="1">
      <alignment horizontal="center" vertical="center" wrapText="1"/>
    </xf>
    <xf numFmtId="49" fontId="23" fillId="3" borderId="85" xfId="20" applyNumberFormat="1" applyFont="1" applyFill="1" applyBorder="1" applyAlignment="1">
      <alignment horizontal="center" vertical="center" wrapText="1"/>
    </xf>
    <xf numFmtId="49" fontId="23" fillId="3" borderId="63" xfId="20" applyNumberFormat="1" applyFont="1" applyFill="1" applyBorder="1" applyAlignment="1">
      <alignment horizontal="center" vertical="center" wrapText="1"/>
    </xf>
    <xf numFmtId="49" fontId="23" fillId="0" borderId="53" xfId="20" applyNumberFormat="1" applyFont="1" applyFill="1" applyBorder="1" applyAlignment="1">
      <alignment horizontal="center" vertical="center" wrapText="1"/>
    </xf>
    <xf numFmtId="49" fontId="23" fillId="0" borderId="54" xfId="20" applyNumberFormat="1" applyFont="1" applyFill="1" applyBorder="1" applyAlignment="1">
      <alignment horizontal="center" vertical="center" wrapText="1"/>
    </xf>
    <xf numFmtId="49" fontId="23" fillId="10" borderId="85" xfId="20" applyNumberFormat="1" applyFont="1" applyFill="1" applyBorder="1" applyAlignment="1">
      <alignment horizontal="center" vertical="center" wrapText="1"/>
    </xf>
    <xf numFmtId="49" fontId="23" fillId="10" borderId="63" xfId="20" applyNumberFormat="1" applyFont="1" applyFill="1" applyBorder="1" applyAlignment="1">
      <alignment horizontal="center" vertical="center" wrapText="1"/>
    </xf>
    <xf numFmtId="49" fontId="23" fillId="10" borderId="84" xfId="20" applyNumberFormat="1" applyFont="1" applyFill="1" applyBorder="1" applyAlignment="1">
      <alignment horizontal="center" vertical="center" wrapText="1"/>
    </xf>
    <xf numFmtId="49" fontId="23" fillId="8" borderId="64" xfId="20" applyNumberFormat="1" applyFont="1" applyFill="1" applyBorder="1" applyAlignment="1">
      <alignment horizontal="center" vertical="center" wrapText="1"/>
    </xf>
    <xf numFmtId="49" fontId="23" fillId="8" borderId="65" xfId="20" applyNumberFormat="1" applyFont="1" applyFill="1" applyBorder="1" applyAlignment="1">
      <alignment horizontal="center" vertical="center" wrapText="1"/>
    </xf>
    <xf numFmtId="49" fontId="23" fillId="8" borderId="0" xfId="20" applyNumberFormat="1" applyFont="1" applyFill="1" applyBorder="1" applyAlignment="1">
      <alignment horizontal="center" vertical="center" wrapText="1"/>
    </xf>
    <xf numFmtId="49" fontId="23" fillId="8" borderId="62" xfId="20" applyNumberFormat="1" applyFont="1" applyFill="1" applyBorder="1" applyAlignment="1">
      <alignment horizontal="center" vertical="center" wrapText="1"/>
    </xf>
    <xf numFmtId="49" fontId="23" fillId="8" borderId="69" xfId="20" applyNumberFormat="1" applyFont="1" applyFill="1" applyBorder="1" applyAlignment="1">
      <alignment horizontal="center" vertical="center" wrapText="1"/>
    </xf>
    <xf numFmtId="49" fontId="23" fillId="8" borderId="83" xfId="20" applyNumberFormat="1" applyFont="1" applyFill="1" applyBorder="1" applyAlignment="1">
      <alignment horizontal="center" vertical="center" wrapText="1"/>
    </xf>
    <xf numFmtId="49" fontId="23" fillId="3" borderId="45" xfId="4" applyNumberFormat="1" applyFont="1" applyFill="1" applyBorder="1" applyAlignment="1">
      <alignment horizontal="center" vertical="center" wrapText="1"/>
    </xf>
    <xf numFmtId="49" fontId="23" fillId="3" borderId="59" xfId="4" applyNumberFormat="1" applyFont="1" applyFill="1" applyBorder="1" applyAlignment="1">
      <alignment horizontal="center" vertical="center" wrapText="1"/>
    </xf>
    <xf numFmtId="49" fontId="23" fillId="3" borderId="44" xfId="4" applyNumberFormat="1" applyFont="1" applyFill="1" applyBorder="1" applyAlignment="1">
      <alignment horizontal="center" vertical="center" wrapText="1"/>
    </xf>
    <xf numFmtId="49" fontId="23" fillId="10" borderId="82" xfId="4" applyNumberFormat="1" applyFont="1" applyFill="1" applyBorder="1" applyAlignment="1">
      <alignment horizontal="center" vertical="center" wrapText="1"/>
    </xf>
    <xf numFmtId="49" fontId="23" fillId="10" borderId="63" xfId="4" applyNumberFormat="1" applyFont="1" applyFill="1" applyBorder="1" applyAlignment="1">
      <alignment horizontal="center" vertical="center" wrapText="1"/>
    </xf>
    <xf numFmtId="49" fontId="23" fillId="10" borderId="30" xfId="4" applyNumberFormat="1" applyFont="1" applyFill="1" applyBorder="1" applyAlignment="1">
      <alignment horizontal="center" vertical="center" wrapText="1"/>
    </xf>
    <xf numFmtId="49" fontId="23" fillId="10" borderId="82" xfId="20" applyNumberFormat="1" applyFont="1" applyFill="1" applyBorder="1" applyAlignment="1">
      <alignment horizontal="center" vertical="center" wrapText="1"/>
    </xf>
    <xf numFmtId="49" fontId="23" fillId="10" borderId="30" xfId="20" applyNumberFormat="1" applyFont="1" applyFill="1" applyBorder="1" applyAlignment="1">
      <alignment horizontal="center" vertical="center" wrapText="1"/>
    </xf>
    <xf numFmtId="0" fontId="23" fillId="0" borderId="54" xfId="4" applyNumberFormat="1" applyFont="1" applyFill="1" applyBorder="1" applyAlignment="1" applyProtection="1">
      <alignment horizontal="center" vertical="center" wrapText="1"/>
    </xf>
    <xf numFmtId="0" fontId="23" fillId="0" borderId="58" xfId="4" applyNumberFormat="1" applyFont="1" applyFill="1" applyBorder="1" applyAlignment="1" applyProtection="1">
      <alignment horizontal="center" vertical="center" wrapText="1"/>
    </xf>
    <xf numFmtId="49" fontId="23" fillId="12" borderId="82" xfId="20" applyNumberFormat="1" applyFont="1" applyFill="1" applyBorder="1" applyAlignment="1">
      <alignment horizontal="center" vertical="center" wrapText="1"/>
    </xf>
    <xf numFmtId="49" fontId="23" fillId="12" borderId="63" xfId="20" applyNumberFormat="1" applyFont="1" applyFill="1" applyBorder="1" applyAlignment="1">
      <alignment horizontal="center" vertical="center" wrapText="1"/>
    </xf>
    <xf numFmtId="49" fontId="23" fillId="12" borderId="30" xfId="20" applyNumberFormat="1" applyFont="1" applyFill="1" applyBorder="1" applyAlignment="1">
      <alignment horizontal="center" vertical="center" wrapText="1"/>
    </xf>
    <xf numFmtId="49" fontId="23" fillId="3" borderId="54" xfId="4" applyNumberFormat="1" applyFont="1" applyFill="1" applyBorder="1" applyAlignment="1">
      <alignment horizontal="center" vertical="center" wrapText="1"/>
    </xf>
    <xf numFmtId="49" fontId="23" fillId="3" borderId="63" xfId="4" applyNumberFormat="1" applyFont="1" applyFill="1" applyBorder="1" applyAlignment="1">
      <alignment horizontal="center" vertical="center" wrapText="1"/>
    </xf>
    <xf numFmtId="49" fontId="23" fillId="3" borderId="30" xfId="4" applyNumberFormat="1" applyFont="1" applyFill="1" applyBorder="1" applyAlignment="1">
      <alignment horizontal="center" vertical="center" wrapText="1"/>
    </xf>
    <xf numFmtId="49" fontId="23" fillId="3" borderId="82" xfId="4" applyNumberFormat="1" applyFont="1" applyFill="1" applyBorder="1" applyAlignment="1">
      <alignment horizontal="center" vertical="center" wrapText="1"/>
    </xf>
    <xf numFmtId="49" fontId="23" fillId="3" borderId="62" xfId="4" applyNumberFormat="1" applyFont="1" applyFill="1" applyBorder="1" applyAlignment="1">
      <alignment horizontal="center" vertical="center" wrapText="1"/>
    </xf>
    <xf numFmtId="49" fontId="23" fillId="3" borderId="49" xfId="4" applyNumberFormat="1" applyFont="1" applyFill="1" applyBorder="1" applyAlignment="1">
      <alignment horizontal="center" vertical="center" wrapText="1"/>
    </xf>
    <xf numFmtId="49" fontId="23" fillId="0" borderId="8" xfId="4" applyNumberFormat="1" applyFont="1" applyFill="1" applyBorder="1" applyAlignment="1">
      <alignment horizontal="center" vertical="center" wrapText="1"/>
    </xf>
    <xf numFmtId="49" fontId="23" fillId="0" borderId="51" xfId="4" applyNumberFormat="1" applyFont="1" applyFill="1" applyBorder="1" applyAlignment="1">
      <alignment horizontal="center" vertical="center" wrapText="1"/>
    </xf>
    <xf numFmtId="49" fontId="23" fillId="3" borderId="85" xfId="4" applyNumberFormat="1" applyFont="1" applyFill="1" applyBorder="1" applyAlignment="1">
      <alignment horizontal="center" vertical="center" wrapText="1"/>
    </xf>
    <xf numFmtId="0" fontId="23" fillId="8" borderId="64" xfId="4" applyNumberFormat="1" applyFont="1" applyFill="1" applyBorder="1" applyAlignment="1" applyProtection="1">
      <alignment horizontal="center" vertical="center" wrapText="1"/>
    </xf>
    <xf numFmtId="0" fontId="23" fillId="8" borderId="65" xfId="4" applyNumberFormat="1" applyFont="1" applyFill="1" applyBorder="1" applyAlignment="1" applyProtection="1">
      <alignment horizontal="center" vertical="center" wrapText="1"/>
    </xf>
    <xf numFmtId="0" fontId="23" fillId="8" borderId="0" xfId="4" applyNumberFormat="1" applyFont="1" applyFill="1" applyBorder="1" applyAlignment="1" applyProtection="1">
      <alignment horizontal="center" vertical="center" wrapText="1"/>
    </xf>
    <xf numFmtId="0" fontId="23" fillId="8" borderId="62" xfId="4" applyNumberFormat="1" applyFont="1" applyFill="1" applyBorder="1" applyAlignment="1" applyProtection="1">
      <alignment horizontal="center" vertical="center" wrapText="1"/>
    </xf>
    <xf numFmtId="0" fontId="23" fillId="8" borderId="69" xfId="4" applyNumberFormat="1" applyFont="1" applyFill="1" applyBorder="1" applyAlignment="1" applyProtection="1">
      <alignment horizontal="center" vertical="center" wrapText="1"/>
    </xf>
    <xf numFmtId="0" fontId="23" fillId="8" borderId="83" xfId="4" applyNumberFormat="1" applyFont="1" applyFill="1" applyBorder="1" applyAlignment="1" applyProtection="1">
      <alignment horizontal="center" vertical="center" wrapText="1"/>
    </xf>
    <xf numFmtId="49" fontId="23" fillId="8" borderId="60" xfId="20" applyNumberFormat="1" applyFont="1" applyFill="1" applyBorder="1" applyAlignment="1">
      <alignment horizontal="center" vertical="center" wrapText="1"/>
    </xf>
    <xf numFmtId="49" fontId="23" fillId="8" borderId="81" xfId="20" applyNumberFormat="1" applyFont="1" applyFill="1" applyBorder="1" applyAlignment="1">
      <alignment horizontal="center" vertical="center" wrapText="1"/>
    </xf>
    <xf numFmtId="49" fontId="23" fillId="8" borderId="61" xfId="20" applyNumberFormat="1" applyFont="1" applyFill="1" applyBorder="1" applyAlignment="1">
      <alignment horizontal="center" vertical="center" wrapText="1"/>
    </xf>
    <xf numFmtId="49" fontId="23" fillId="8" borderId="49" xfId="20" applyNumberFormat="1" applyFont="1" applyFill="1" applyBorder="1" applyAlignment="1">
      <alignment horizontal="center" vertical="center" wrapText="1"/>
    </xf>
    <xf numFmtId="49" fontId="23" fillId="3" borderId="53" xfId="4" applyNumberFormat="1" applyFont="1" applyFill="1" applyBorder="1" applyAlignment="1" applyProtection="1">
      <alignment horizontal="center" vertical="center" wrapText="1"/>
    </xf>
    <xf numFmtId="49" fontId="23" fillId="3" borderId="54" xfId="4" applyNumberFormat="1" applyFont="1" applyFill="1" applyBorder="1" applyAlignment="1" applyProtection="1">
      <alignment horizontal="center" vertical="center" wrapText="1"/>
    </xf>
    <xf numFmtId="49" fontId="23" fillId="3" borderId="19" xfId="4" applyNumberFormat="1" applyFont="1" applyFill="1" applyBorder="1" applyAlignment="1">
      <alignment horizontal="center" vertical="center" wrapText="1"/>
    </xf>
    <xf numFmtId="49" fontId="23" fillId="3" borderId="21" xfId="4" applyNumberFormat="1" applyFont="1" applyFill="1" applyBorder="1" applyAlignment="1">
      <alignment horizontal="center" vertical="center" wrapText="1"/>
    </xf>
    <xf numFmtId="49" fontId="23" fillId="3" borderId="5" xfId="4" applyNumberFormat="1" applyFont="1" applyFill="1" applyBorder="1" applyAlignment="1">
      <alignment horizontal="center" vertical="center" wrapText="1"/>
    </xf>
    <xf numFmtId="49" fontId="23" fillId="3" borderId="65" xfId="4" applyNumberFormat="1" applyFont="1" applyFill="1" applyBorder="1" applyAlignment="1">
      <alignment horizontal="center" vertical="center" wrapText="1"/>
    </xf>
    <xf numFmtId="49" fontId="23" fillId="3" borderId="83" xfId="4" applyNumberFormat="1" applyFont="1" applyFill="1" applyBorder="1" applyAlignment="1">
      <alignment horizontal="center" vertical="center" wrapText="1"/>
    </xf>
    <xf numFmtId="49" fontId="23" fillId="3" borderId="81" xfId="4" applyNumberFormat="1" applyFont="1" applyFill="1" applyBorder="1" applyAlignment="1">
      <alignment horizontal="center" vertical="center" wrapText="1"/>
    </xf>
    <xf numFmtId="0" fontId="23" fillId="3" borderId="73" xfId="4" applyNumberFormat="1" applyFont="1" applyFill="1" applyBorder="1" applyAlignment="1">
      <alignment horizontal="center" vertical="center" wrapText="1"/>
    </xf>
    <xf numFmtId="0" fontId="23" fillId="3" borderId="68" xfId="4" applyNumberFormat="1" applyFont="1" applyFill="1" applyBorder="1" applyAlignment="1">
      <alignment horizontal="center" vertical="center" wrapText="1"/>
    </xf>
    <xf numFmtId="0" fontId="23" fillId="3" borderId="89" xfId="4" applyNumberFormat="1" applyFont="1" applyFill="1" applyBorder="1" applyAlignment="1">
      <alignment horizontal="center" vertical="center" wrapText="1"/>
    </xf>
    <xf numFmtId="49" fontId="23" fillId="9" borderId="84" xfId="20" applyNumberFormat="1" applyFont="1" applyFill="1" applyBorder="1" applyAlignment="1">
      <alignment horizontal="center" vertical="center" wrapText="1"/>
    </xf>
    <xf numFmtId="0" fontId="23" fillId="3" borderId="58" xfId="4" applyNumberFormat="1" applyFont="1" applyFill="1" applyBorder="1" applyAlignment="1">
      <alignment horizontal="center" vertical="center" wrapText="1"/>
    </xf>
    <xf numFmtId="49" fontId="23" fillId="3" borderId="70" xfId="4" applyNumberFormat="1" applyFont="1" applyFill="1" applyBorder="1" applyAlignment="1" applyProtection="1">
      <alignment horizontal="center" vertical="center" wrapText="1"/>
    </xf>
    <xf numFmtId="49" fontId="23" fillId="3" borderId="58" xfId="4" applyNumberFormat="1" applyFont="1" applyFill="1" applyBorder="1" applyAlignment="1" applyProtection="1">
      <alignment horizontal="center" vertical="center" wrapText="1"/>
    </xf>
    <xf numFmtId="49" fontId="23" fillId="3" borderId="70" xfId="4" applyNumberFormat="1" applyFont="1" applyFill="1" applyBorder="1" applyAlignment="1">
      <alignment horizontal="center" vertical="center" wrapText="1"/>
    </xf>
    <xf numFmtId="0" fontId="23" fillId="6" borderId="0" xfId="4" applyNumberFormat="1" applyFont="1" applyFill="1" applyBorder="1" applyAlignment="1" applyProtection="1">
      <alignment horizontal="center" vertical="center" wrapText="1"/>
    </xf>
    <xf numFmtId="0" fontId="23" fillId="6" borderId="62" xfId="4" applyNumberFormat="1" applyFont="1" applyFill="1" applyBorder="1" applyAlignment="1" applyProtection="1">
      <alignment horizontal="center" vertical="center" wrapText="1"/>
    </xf>
    <xf numFmtId="0" fontId="23" fillId="6" borderId="61" xfId="4" applyNumberFormat="1" applyFont="1" applyFill="1" applyBorder="1" applyAlignment="1" applyProtection="1">
      <alignment horizontal="center" vertical="center" wrapText="1"/>
    </xf>
    <xf numFmtId="0" fontId="23" fillId="6" borderId="49" xfId="4" applyNumberFormat="1" applyFont="1" applyFill="1" applyBorder="1" applyAlignment="1" applyProtection="1">
      <alignment horizontal="center" vertical="center" wrapText="1"/>
    </xf>
    <xf numFmtId="49" fontId="23" fillId="3" borderId="54" xfId="20" applyNumberFormat="1" applyFont="1" applyFill="1" applyBorder="1" applyAlignment="1">
      <alignment horizontal="center" vertical="center" wrapText="1"/>
    </xf>
    <xf numFmtId="49" fontId="23" fillId="3" borderId="84" xfId="4" applyNumberFormat="1" applyFont="1" applyFill="1" applyBorder="1" applyAlignment="1">
      <alignment horizontal="center" vertical="center" wrapText="1"/>
    </xf>
    <xf numFmtId="0" fontId="23" fillId="0" borderId="50" xfId="4" applyNumberFormat="1" applyFont="1" applyFill="1" applyBorder="1" applyAlignment="1">
      <alignment horizontal="center" vertical="center" wrapText="1"/>
    </xf>
    <xf numFmtId="0" fontId="23" fillId="0" borderId="8" xfId="4" applyNumberFormat="1" applyFont="1" applyFill="1" applyBorder="1" applyAlignment="1">
      <alignment horizontal="center" vertical="center" wrapText="1"/>
    </xf>
    <xf numFmtId="0" fontId="23" fillId="0" borderId="51" xfId="4" applyNumberFormat="1" applyFont="1" applyFill="1" applyBorder="1" applyAlignment="1">
      <alignment horizontal="center" vertical="center" wrapText="1"/>
    </xf>
    <xf numFmtId="49" fontId="23" fillId="3" borderId="82" xfId="20" applyNumberFormat="1" applyFont="1" applyFill="1" applyBorder="1" applyAlignment="1">
      <alignment horizontal="center" vertical="center" wrapText="1"/>
    </xf>
    <xf numFmtId="49" fontId="23" fillId="3" borderId="84" xfId="20" applyNumberFormat="1" applyFont="1" applyFill="1" applyBorder="1" applyAlignment="1">
      <alignment horizontal="center" vertical="center" wrapText="1"/>
    </xf>
    <xf numFmtId="0" fontId="23" fillId="6" borderId="50" xfId="4" applyNumberFormat="1" applyFont="1" applyFill="1" applyBorder="1" applyAlignment="1">
      <alignment horizontal="center" vertical="center" wrapText="1"/>
    </xf>
    <xf numFmtId="0" fontId="23" fillId="6" borderId="8" xfId="4" applyNumberFormat="1" applyFont="1" applyFill="1" applyBorder="1" applyAlignment="1">
      <alignment horizontal="center" vertical="center" wrapText="1"/>
    </xf>
    <xf numFmtId="0" fontId="23" fillId="6" borderId="74" xfId="4" applyNumberFormat="1" applyFont="1" applyFill="1" applyBorder="1" applyAlignment="1">
      <alignment horizontal="center" vertical="center" wrapText="1"/>
    </xf>
    <xf numFmtId="49" fontId="23" fillId="6" borderId="43" xfId="20" applyNumberFormat="1" applyFont="1" applyFill="1" applyBorder="1" applyAlignment="1">
      <alignment horizontal="center" vertical="center" wrapText="1"/>
    </xf>
    <xf numFmtId="49" fontId="23" fillId="6" borderId="2" xfId="20" applyNumberFormat="1" applyFont="1" applyFill="1" applyBorder="1" applyAlignment="1">
      <alignment horizontal="center" vertical="center" wrapText="1"/>
    </xf>
    <xf numFmtId="49" fontId="23" fillId="3" borderId="53" xfId="20" applyNumberFormat="1" applyFont="1" applyFill="1" applyBorder="1" applyAlignment="1">
      <alignment horizontal="center" vertical="center" wrapText="1"/>
    </xf>
    <xf numFmtId="49" fontId="23" fillId="3" borderId="39" xfId="20" applyNumberFormat="1" applyFont="1" applyFill="1" applyBorder="1" applyAlignment="1">
      <alignment horizontal="center" vertical="center" wrapText="1"/>
    </xf>
    <xf numFmtId="49" fontId="23" fillId="3" borderId="85" xfId="4" applyNumberFormat="1" applyFont="1" applyFill="1" applyBorder="1" applyAlignment="1" applyProtection="1">
      <alignment horizontal="center" vertical="center" wrapText="1"/>
    </xf>
    <xf numFmtId="49" fontId="23" fillId="3" borderId="63" xfId="4" applyNumberFormat="1" applyFont="1" applyFill="1" applyBorder="1" applyAlignment="1" applyProtection="1">
      <alignment horizontal="center" vertical="center" wrapText="1"/>
    </xf>
    <xf numFmtId="49" fontId="23" fillId="3" borderId="84" xfId="4" applyNumberFormat="1" applyFont="1" applyFill="1" applyBorder="1" applyAlignment="1" applyProtection="1">
      <alignment horizontal="center" vertical="center" wrapText="1"/>
    </xf>
    <xf numFmtId="0" fontId="23" fillId="3" borderId="70" xfId="4" applyNumberFormat="1" applyFont="1" applyFill="1" applyBorder="1" applyAlignment="1">
      <alignment horizontal="center" vertical="center" wrapText="1"/>
    </xf>
    <xf numFmtId="49" fontId="23" fillId="6" borderId="0" xfId="4" applyNumberFormat="1" applyFont="1" applyFill="1" applyBorder="1" applyAlignment="1">
      <alignment horizontal="center" vertical="center" wrapText="1"/>
    </xf>
    <xf numFmtId="49" fontId="23" fillId="6" borderId="62" xfId="4" applyNumberFormat="1" applyFont="1" applyFill="1" applyBorder="1" applyAlignment="1">
      <alignment horizontal="center" vertical="center" wrapText="1"/>
    </xf>
    <xf numFmtId="49" fontId="23" fillId="10" borderId="85" xfId="4" applyNumberFormat="1" applyFont="1" applyFill="1" applyBorder="1" applyAlignment="1">
      <alignment horizontal="center" vertical="center" wrapText="1"/>
    </xf>
    <xf numFmtId="49" fontId="23" fillId="10" borderId="84" xfId="4" applyNumberFormat="1" applyFont="1" applyFill="1" applyBorder="1" applyAlignment="1">
      <alignment horizontal="center" vertical="center" wrapText="1"/>
    </xf>
    <xf numFmtId="0" fontId="23" fillId="11" borderId="9" xfId="4" applyNumberFormat="1" applyFont="1" applyFill="1" applyBorder="1" applyAlignment="1">
      <alignment horizontal="center" vertical="center" wrapText="1"/>
    </xf>
    <xf numFmtId="49" fontId="23" fillId="11" borderId="60" xfId="20" applyNumberFormat="1" applyFont="1" applyFill="1" applyBorder="1" applyAlignment="1">
      <alignment horizontal="center" vertical="center" wrapText="1"/>
    </xf>
    <xf numFmtId="49" fontId="23" fillId="11" borderId="81" xfId="20" applyNumberFormat="1" applyFont="1" applyFill="1" applyBorder="1" applyAlignment="1">
      <alignment horizontal="center" vertical="center" wrapText="1"/>
    </xf>
    <xf numFmtId="49" fontId="23" fillId="11" borderId="0" xfId="20" applyNumberFormat="1" applyFont="1" applyFill="1" applyBorder="1" applyAlignment="1">
      <alignment horizontal="center" vertical="center" wrapText="1"/>
    </xf>
    <xf numFmtId="49" fontId="23" fillId="11" borderId="62" xfId="20" applyNumberFormat="1" applyFont="1" applyFill="1" applyBorder="1" applyAlignment="1">
      <alignment horizontal="center" vertical="center" wrapText="1"/>
    </xf>
    <xf numFmtId="49" fontId="23" fillId="11" borderId="49" xfId="20" applyNumberFormat="1" applyFont="1" applyFill="1" applyBorder="1" applyAlignment="1">
      <alignment horizontal="center" vertical="center" wrapText="1"/>
    </xf>
    <xf numFmtId="49" fontId="23" fillId="10" borderId="81" xfId="20" applyNumberFormat="1" applyFont="1" applyFill="1" applyBorder="1" applyAlignment="1">
      <alignment horizontal="center" vertical="center" wrapText="1"/>
    </xf>
    <xf numFmtId="49" fontId="23" fillId="10" borderId="62" xfId="20" applyNumberFormat="1" applyFont="1" applyFill="1" applyBorder="1" applyAlignment="1">
      <alignment horizontal="center" vertical="center" wrapText="1"/>
    </xf>
    <xf numFmtId="49" fontId="23" fillId="10" borderId="83" xfId="20" applyNumberFormat="1" applyFont="1" applyFill="1" applyBorder="1" applyAlignment="1">
      <alignment horizontal="center" vertical="center" wrapText="1"/>
    </xf>
    <xf numFmtId="49" fontId="23" fillId="0" borderId="71" xfId="20" applyNumberFormat="1" applyFont="1" applyFill="1" applyBorder="1" applyAlignment="1">
      <alignment horizontal="center" vertical="center" wrapText="1"/>
    </xf>
    <xf numFmtId="0" fontId="23" fillId="3" borderId="19" xfId="4" applyNumberFormat="1" applyFont="1" applyFill="1" applyBorder="1" applyAlignment="1">
      <alignment horizontal="center" vertical="center" wrapText="1"/>
    </xf>
    <xf numFmtId="0" fontId="23" fillId="3" borderId="21" xfId="4" applyNumberFormat="1" applyFont="1" applyFill="1" applyBorder="1" applyAlignment="1">
      <alignment horizontal="center" vertical="center" wrapText="1"/>
    </xf>
    <xf numFmtId="0" fontId="23" fillId="10" borderId="50" xfId="4" applyNumberFormat="1" applyFont="1" applyFill="1" applyBorder="1" applyAlignment="1">
      <alignment horizontal="center" vertical="center" wrapText="1"/>
    </xf>
    <xf numFmtId="0" fontId="23" fillId="10" borderId="8" xfId="4" applyNumberFormat="1" applyFont="1" applyFill="1" applyBorder="1" applyAlignment="1">
      <alignment horizontal="center" vertical="center" wrapText="1"/>
    </xf>
    <xf numFmtId="0" fontId="23" fillId="10" borderId="51" xfId="4" applyNumberFormat="1" applyFont="1" applyFill="1" applyBorder="1" applyAlignment="1">
      <alignment horizontal="center" vertical="center" wrapText="1"/>
    </xf>
    <xf numFmtId="0" fontId="23" fillId="0" borderId="75" xfId="4" applyNumberFormat="1" applyFont="1" applyFill="1" applyBorder="1" applyAlignment="1">
      <alignment horizontal="center" vertical="center" wrapText="1"/>
    </xf>
    <xf numFmtId="49" fontId="23" fillId="3" borderId="30" xfId="20" applyNumberFormat="1" applyFont="1" applyFill="1" applyBorder="1" applyAlignment="1">
      <alignment horizontal="center" vertical="center" wrapText="1"/>
    </xf>
  </cellXfs>
  <cellStyles count="57">
    <cellStyle name="백분율 2" xfId="25"/>
    <cellStyle name="쉼표 [0] 10" xfId="41"/>
    <cellStyle name="쉼표 [0] 2" xfId="2"/>
    <cellStyle name="쉼표 [0] 2 2" xfId="26"/>
    <cellStyle name="쉼표 [0] 2 2 2" xfId="38"/>
    <cellStyle name="쉼표 [0] 2 2 2 2" xfId="55"/>
    <cellStyle name="쉼표 [0] 2 2 3" xfId="45"/>
    <cellStyle name="쉼표 [0] 2 3" xfId="31"/>
    <cellStyle name="쉼표 [0] 2 3 2" xfId="49"/>
    <cellStyle name="쉼표 [0] 3" xfId="6"/>
    <cellStyle name="쉼표 [0] 3 2" xfId="32"/>
    <cellStyle name="쉼표 [0] 3 2 2" xfId="50"/>
    <cellStyle name="쉼표 [0] 3 3" xfId="40"/>
    <cellStyle name="쉼표 [0] 4" xfId="22"/>
    <cellStyle name="쉼표 [0] 4 2" xfId="37"/>
    <cellStyle name="쉼표 [0] 4 2 2" xfId="54"/>
    <cellStyle name="쉼표 [0] 4 3" xfId="44"/>
    <cellStyle name="쉼표 [0] 5" xfId="27"/>
    <cellStyle name="쉼표 [0] 6" xfId="28"/>
    <cellStyle name="쉼표 [0] 6 2" xfId="39"/>
    <cellStyle name="쉼표 [0] 6 2 2" xfId="56"/>
    <cellStyle name="쉼표 [0] 6 3" xfId="46"/>
    <cellStyle name="쉼표 [0] 7" xfId="12"/>
    <cellStyle name="쉼표 [0] 7 2" xfId="14"/>
    <cellStyle name="쉼표 [0] 7 2 2" xfId="36"/>
    <cellStyle name="쉼표 [0] 7 2 2 2" xfId="53"/>
    <cellStyle name="쉼표 [0] 7 2 3" xfId="43"/>
    <cellStyle name="쉼표 [0] 7 3" xfId="35"/>
    <cellStyle name="쉼표 [0] 7 3 2" xfId="52"/>
    <cellStyle name="쉼표 [0] 7 4" xfId="42"/>
    <cellStyle name="쉼표 [0] 8" xfId="30"/>
    <cellStyle name="쉼표 [0] 8 2" xfId="48"/>
    <cellStyle name="쉼표 [0] 9" xfId="34"/>
    <cellStyle name="쉼표 [0] 9 2" xfId="51"/>
    <cellStyle name="표준" xfId="0" builtinId="0"/>
    <cellStyle name="표준 10" xfId="21"/>
    <cellStyle name="표준 11" xfId="29"/>
    <cellStyle name="표준 11 2" xfId="47"/>
    <cellStyle name="표준 15" xfId="11"/>
    <cellStyle name="표준 15 2" xfId="13"/>
    <cellStyle name="표준 2" xfId="1"/>
    <cellStyle name="표준 2 2" xfId="23"/>
    <cellStyle name="표준 3" xfId="3"/>
    <cellStyle name="표준 3 2" xfId="20"/>
    <cellStyle name="표준 3 3" xfId="24"/>
    <cellStyle name="표준 4" xfId="4"/>
    <cellStyle name="표준 4 2" xfId="8"/>
    <cellStyle name="표준 4 2 2" xfId="16"/>
    <cellStyle name="표준 5" xfId="5"/>
    <cellStyle name="표준 5 2" xfId="9"/>
    <cellStyle name="표준 5 2 2" xfId="15"/>
    <cellStyle name="표준 6" xfId="10"/>
    <cellStyle name="표준 6 2" xfId="19"/>
    <cellStyle name="표준 7" xfId="18"/>
    <cellStyle name="표준 8" xfId="7"/>
    <cellStyle name="표준 8 2" xfId="33"/>
    <cellStyle name="표준 9" xfId="17"/>
  </cellStyles>
  <dxfs count="0"/>
  <tableStyles count="0" defaultTableStyle="TableStyleMedium2" defaultPivotStyle="PivotStyleLight16"/>
  <colors>
    <mruColors>
      <color rgb="FF3333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1"/>
  <sheetViews>
    <sheetView tabSelected="1" zoomScale="90" zoomScaleNormal="90" workbookViewId="0">
      <selection activeCell="P11" sqref="P11"/>
    </sheetView>
  </sheetViews>
  <sheetFormatPr defaultRowHeight="16.5"/>
  <cols>
    <col min="1" max="1" width="2.375" style="1" customWidth="1"/>
    <col min="2" max="2" width="7.75" style="1" customWidth="1"/>
    <col min="3" max="3" width="23.5" style="1" customWidth="1"/>
    <col min="4" max="4" width="13.625" style="181" customWidth="1"/>
    <col min="5" max="5" width="13.625" style="1" customWidth="1"/>
    <col min="6" max="6" width="13.75" style="180" customWidth="1"/>
    <col min="7" max="7" width="6.875" style="1" customWidth="1"/>
    <col min="8" max="8" width="28.25" style="1" customWidth="1"/>
    <col min="9" max="9" width="16" style="1" bestFit="1" customWidth="1"/>
    <col min="10" max="11" width="16.625" style="1" bestFit="1" customWidth="1"/>
    <col min="12" max="12" width="29.5" style="1" bestFit="1" customWidth="1"/>
    <col min="13" max="13" width="9.5" style="1" bestFit="1" customWidth="1"/>
    <col min="14" max="14" width="9" style="1"/>
    <col min="15" max="15" width="9.5" style="1" bestFit="1" customWidth="1"/>
    <col min="16" max="16384" width="9" style="1"/>
  </cols>
  <sheetData>
    <row r="1" spans="1:13" ht="36" customHeight="1">
      <c r="B1" s="437" t="s">
        <v>287</v>
      </c>
      <c r="C1" s="437"/>
      <c r="D1" s="437"/>
      <c r="E1" s="437"/>
      <c r="F1" s="437"/>
      <c r="G1" s="437"/>
      <c r="H1" s="437"/>
      <c r="I1" s="437"/>
      <c r="J1" s="437"/>
      <c r="K1" s="437"/>
    </row>
    <row r="2" spans="1:13" ht="24.95" customHeight="1" thickBot="1">
      <c r="B2" s="207" t="s">
        <v>288</v>
      </c>
      <c r="C2" s="221"/>
      <c r="D2" s="222"/>
      <c r="E2" s="223"/>
      <c r="F2" s="224"/>
      <c r="G2" s="221"/>
      <c r="H2" s="221"/>
      <c r="I2" s="221"/>
      <c r="J2" s="221"/>
      <c r="K2" s="221"/>
    </row>
    <row r="3" spans="1:13" ht="24.95" customHeight="1">
      <c r="B3" s="438" t="s">
        <v>53</v>
      </c>
      <c r="C3" s="439"/>
      <c r="D3" s="439"/>
      <c r="E3" s="439"/>
      <c r="F3" s="440"/>
      <c r="G3" s="438" t="s">
        <v>54</v>
      </c>
      <c r="H3" s="439"/>
      <c r="I3" s="439"/>
      <c r="J3" s="439"/>
      <c r="K3" s="441"/>
    </row>
    <row r="4" spans="1:13" ht="24.95" customHeight="1">
      <c r="B4" s="442" t="s">
        <v>68</v>
      </c>
      <c r="C4" s="443"/>
      <c r="D4" s="225" t="s">
        <v>289</v>
      </c>
      <c r="E4" s="226" t="s">
        <v>290</v>
      </c>
      <c r="F4" s="227" t="s">
        <v>46</v>
      </c>
      <c r="G4" s="446" t="s">
        <v>58</v>
      </c>
      <c r="H4" s="447"/>
      <c r="I4" s="225" t="s">
        <v>289</v>
      </c>
      <c r="J4" s="226" t="s">
        <v>290</v>
      </c>
      <c r="K4" s="228" t="s">
        <v>46</v>
      </c>
    </row>
    <row r="5" spans="1:13" ht="24.95" customHeight="1" thickBot="1">
      <c r="B5" s="444"/>
      <c r="C5" s="445"/>
      <c r="D5" s="229" t="s">
        <v>49</v>
      </c>
      <c r="E5" s="230" t="s">
        <v>50</v>
      </c>
      <c r="F5" s="231" t="s">
        <v>175</v>
      </c>
      <c r="G5" s="448"/>
      <c r="H5" s="449"/>
      <c r="I5" s="230" t="s">
        <v>49</v>
      </c>
      <c r="J5" s="230" t="s">
        <v>50</v>
      </c>
      <c r="K5" s="402" t="s">
        <v>175</v>
      </c>
    </row>
    <row r="6" spans="1:13" ht="30" customHeight="1" thickBot="1">
      <c r="B6" s="450" t="s">
        <v>6</v>
      </c>
      <c r="C6" s="451"/>
      <c r="D6" s="200">
        <f>D7+D10+D14+D15</f>
        <v>3443004610</v>
      </c>
      <c r="E6" s="201">
        <f>E7+E10+E14+E15</f>
        <v>2518152245</v>
      </c>
      <c r="F6" s="240">
        <f>D6-E6</f>
        <v>924852365</v>
      </c>
      <c r="G6" s="452" t="s">
        <v>60</v>
      </c>
      <c r="H6" s="453"/>
      <c r="I6" s="244">
        <f>I7+I11+I17+I18</f>
        <v>3443004610</v>
      </c>
      <c r="J6" s="244">
        <f>J7+J11+J17+J18</f>
        <v>2518152245</v>
      </c>
      <c r="K6" s="245">
        <f>K7+K11+K17+K18</f>
        <v>924852365</v>
      </c>
      <c r="L6" s="196"/>
    </row>
    <row r="7" spans="1:13" ht="30" customHeight="1">
      <c r="B7" s="428" t="s">
        <v>299</v>
      </c>
      <c r="C7" s="238" t="s">
        <v>232</v>
      </c>
      <c r="D7" s="239">
        <f>D8+D9</f>
        <v>1422227560</v>
      </c>
      <c r="E7" s="403">
        <f>E8+E9</f>
        <v>608506340</v>
      </c>
      <c r="F7" s="404">
        <f>D7-E7</f>
        <v>813721220</v>
      </c>
      <c r="G7" s="463" t="s">
        <v>38</v>
      </c>
      <c r="H7" s="405" t="s">
        <v>296</v>
      </c>
      <c r="I7" s="406">
        <f>I8+I9+I10</f>
        <v>188167095</v>
      </c>
      <c r="J7" s="406">
        <f>J8+J9+J10</f>
        <v>174754970</v>
      </c>
      <c r="K7" s="407">
        <f>K8+K9+K10</f>
        <v>13412125</v>
      </c>
    </row>
    <row r="8" spans="1:13" ht="30" customHeight="1">
      <c r="B8" s="429"/>
      <c r="C8" s="233" t="s">
        <v>297</v>
      </c>
      <c r="D8" s="234">
        <v>1418227560</v>
      </c>
      <c r="E8" s="235">
        <v>606106340</v>
      </c>
      <c r="F8" s="241">
        <f>D8-E8</f>
        <v>812121220</v>
      </c>
      <c r="G8" s="464"/>
      <c r="H8" s="190" t="s">
        <v>242</v>
      </c>
      <c r="I8" s="246">
        <v>135797295</v>
      </c>
      <c r="J8" s="246">
        <v>129203060</v>
      </c>
      <c r="K8" s="408">
        <f>I8-J8</f>
        <v>6594235</v>
      </c>
    </row>
    <row r="9" spans="1:13" ht="30" customHeight="1">
      <c r="B9" s="430"/>
      <c r="C9" s="232" t="s">
        <v>298</v>
      </c>
      <c r="D9" s="236">
        <v>4000000</v>
      </c>
      <c r="E9" s="409">
        <v>2400000</v>
      </c>
      <c r="F9" s="241">
        <v>1600000</v>
      </c>
      <c r="G9" s="464"/>
      <c r="H9" s="190" t="s">
        <v>12</v>
      </c>
      <c r="I9" s="247">
        <v>2400000</v>
      </c>
      <c r="J9" s="247">
        <v>2400000</v>
      </c>
      <c r="K9" s="408">
        <f t="shared" ref="K9:K10" si="0">I9-J9</f>
        <v>0</v>
      </c>
    </row>
    <row r="10" spans="1:13" ht="30" customHeight="1">
      <c r="A10" s="237"/>
      <c r="B10" s="454" t="s">
        <v>230</v>
      </c>
      <c r="C10" s="168" t="s">
        <v>232</v>
      </c>
      <c r="D10" s="182">
        <f>D11+D12+D13</f>
        <v>1914166000</v>
      </c>
      <c r="E10" s="235">
        <f>E11+E12+E13</f>
        <v>1802914752</v>
      </c>
      <c r="F10" s="242">
        <f t="shared" ref="F10:F15" si="1">D10-E10</f>
        <v>111251248</v>
      </c>
      <c r="G10" s="464"/>
      <c r="H10" s="190" t="s">
        <v>215</v>
      </c>
      <c r="I10" s="247">
        <f>52369800-I9</f>
        <v>49969800</v>
      </c>
      <c r="J10" s="247">
        <v>43151910</v>
      </c>
      <c r="K10" s="408">
        <f t="shared" si="0"/>
        <v>6817890</v>
      </c>
    </row>
    <row r="11" spans="1:13" ht="30" customHeight="1">
      <c r="A11" s="237"/>
      <c r="B11" s="455"/>
      <c r="C11" s="187" t="s">
        <v>231</v>
      </c>
      <c r="D11" s="179">
        <v>800000000</v>
      </c>
      <c r="E11" s="410">
        <v>800000000</v>
      </c>
      <c r="F11" s="243">
        <f>D11-E11</f>
        <v>0</v>
      </c>
      <c r="G11" s="427" t="s">
        <v>295</v>
      </c>
      <c r="H11" s="411" t="s">
        <v>296</v>
      </c>
      <c r="I11" s="412">
        <f>I12+I13+I14+I15+I16</f>
        <v>3210768582</v>
      </c>
      <c r="J11" s="413">
        <f>J12+J13+J14+J15+J16</f>
        <v>2098283226</v>
      </c>
      <c r="K11" s="414">
        <f>I11-J11</f>
        <v>1112485356</v>
      </c>
    </row>
    <row r="12" spans="1:13" ht="30" customHeight="1">
      <c r="A12" s="237"/>
      <c r="B12" s="455"/>
      <c r="C12" s="187" t="s">
        <v>216</v>
      </c>
      <c r="D12" s="179">
        <v>1000000000</v>
      </c>
      <c r="E12" s="188">
        <v>909370752</v>
      </c>
      <c r="F12" s="241">
        <v>90629248</v>
      </c>
      <c r="G12" s="427"/>
      <c r="H12" s="415" t="s">
        <v>291</v>
      </c>
      <c r="I12" s="248">
        <v>611832905</v>
      </c>
      <c r="J12" s="248">
        <v>575682659</v>
      </c>
      <c r="K12" s="408">
        <f>I12-J12</f>
        <v>36150246</v>
      </c>
    </row>
    <row r="13" spans="1:13" ht="30" customHeight="1">
      <c r="A13" s="237"/>
      <c r="B13" s="456"/>
      <c r="C13" s="187" t="s">
        <v>254</v>
      </c>
      <c r="D13" s="188">
        <v>114166000</v>
      </c>
      <c r="E13" s="188">
        <v>93544000</v>
      </c>
      <c r="F13" s="241">
        <f t="shared" si="1"/>
        <v>20622000</v>
      </c>
      <c r="G13" s="427"/>
      <c r="H13" s="415" t="s">
        <v>292</v>
      </c>
      <c r="I13" s="247">
        <v>1000000000</v>
      </c>
      <c r="J13" s="246">
        <v>909370752</v>
      </c>
      <c r="K13" s="408">
        <f>I13-J13</f>
        <v>90629248</v>
      </c>
    </row>
    <row r="14" spans="1:13" ht="30" customHeight="1">
      <c r="B14" s="457" t="s">
        <v>243</v>
      </c>
      <c r="C14" s="458"/>
      <c r="D14" s="179">
        <v>0</v>
      </c>
      <c r="E14" s="410">
        <v>120103</v>
      </c>
      <c r="F14" s="242">
        <f t="shared" si="1"/>
        <v>-120103</v>
      </c>
      <c r="G14" s="427"/>
      <c r="H14" s="415" t="s">
        <v>300</v>
      </c>
      <c r="I14" s="247">
        <f>1418227560+54527113</f>
        <v>1472754673</v>
      </c>
      <c r="J14" s="246">
        <f>527902205</f>
        <v>527902205</v>
      </c>
      <c r="K14" s="408">
        <f>I14-J14</f>
        <v>944852468</v>
      </c>
    </row>
    <row r="15" spans="1:13" ht="30" customHeight="1">
      <c r="B15" s="431" t="s">
        <v>255</v>
      </c>
      <c r="C15" s="432"/>
      <c r="D15" s="179">
        <v>106611050</v>
      </c>
      <c r="E15" s="188">
        <v>106611050</v>
      </c>
      <c r="F15" s="241">
        <f t="shared" si="1"/>
        <v>0</v>
      </c>
      <c r="G15" s="427"/>
      <c r="H15" s="415" t="s">
        <v>293</v>
      </c>
      <c r="I15" s="248">
        <v>114166000</v>
      </c>
      <c r="J15" s="248">
        <v>82927610</v>
      </c>
      <c r="K15" s="408">
        <f>I15-J15</f>
        <v>31238390</v>
      </c>
      <c r="M15" s="199"/>
    </row>
    <row r="16" spans="1:13" ht="30" customHeight="1">
      <c r="B16" s="433"/>
      <c r="C16" s="434"/>
      <c r="D16" s="179"/>
      <c r="E16" s="410"/>
      <c r="F16" s="416"/>
      <c r="G16" s="427"/>
      <c r="H16" s="415" t="s">
        <v>294</v>
      </c>
      <c r="I16" s="248">
        <v>12015004</v>
      </c>
      <c r="J16" s="249">
        <v>2400000</v>
      </c>
      <c r="K16" s="408">
        <f t="shared" ref="K16" si="2">I16-J16</f>
        <v>9615004</v>
      </c>
    </row>
    <row r="17" spans="2:11" ht="30" customHeight="1">
      <c r="B17" s="433"/>
      <c r="C17" s="434"/>
      <c r="D17" s="179"/>
      <c r="E17" s="410"/>
      <c r="F17" s="416"/>
      <c r="G17" s="461" t="s">
        <v>178</v>
      </c>
      <c r="H17" s="462"/>
      <c r="I17" s="249">
        <v>44068933</v>
      </c>
      <c r="J17" s="249">
        <v>51744331</v>
      </c>
      <c r="K17" s="408">
        <f>I17-J17</f>
        <v>-7675398</v>
      </c>
    </row>
    <row r="18" spans="2:11" ht="30" customHeight="1" thickBot="1">
      <c r="B18" s="435"/>
      <c r="C18" s="436"/>
      <c r="D18" s="189"/>
      <c r="E18" s="417"/>
      <c r="F18" s="418"/>
      <c r="G18" s="459" t="s">
        <v>174</v>
      </c>
      <c r="H18" s="460"/>
      <c r="I18" s="419">
        <v>0</v>
      </c>
      <c r="J18" s="420">
        <f>196297541-2927823</f>
        <v>193369718</v>
      </c>
      <c r="K18" s="421">
        <f>I18-J18</f>
        <v>-193369718</v>
      </c>
    </row>
    <row r="19" spans="2:11">
      <c r="E19" s="422"/>
      <c r="F19" s="423"/>
      <c r="G19" s="422"/>
      <c r="H19" s="424">
        <f>D6-I6</f>
        <v>0</v>
      </c>
      <c r="I19" s="422"/>
      <c r="J19" s="422"/>
      <c r="K19" s="422"/>
    </row>
    <row r="20" spans="2:11">
      <c r="E20" s="206"/>
    </row>
    <row r="21" spans="2:11">
      <c r="E21" s="181"/>
      <c r="J21" s="196"/>
    </row>
  </sheetData>
  <sheetProtection password="CC3D" sheet="1" formatCells="0" formatColumns="0" formatRows="0" insertColumns="0" insertRows="0" insertHyperlinks="0" deleteColumns="0" deleteRows="0" sort="0" autoFilter="0" pivotTables="0"/>
  <mergeCells count="18">
    <mergeCell ref="B6:C6"/>
    <mergeCell ref="G6:H6"/>
    <mergeCell ref="B10:B13"/>
    <mergeCell ref="B14:C14"/>
    <mergeCell ref="G18:H18"/>
    <mergeCell ref="G17:H17"/>
    <mergeCell ref="B16:C16"/>
    <mergeCell ref="G7:G10"/>
    <mergeCell ref="B1:K1"/>
    <mergeCell ref="B3:F3"/>
    <mergeCell ref="G3:K3"/>
    <mergeCell ref="B4:C5"/>
    <mergeCell ref="G4:H5"/>
    <mergeCell ref="G11:G16"/>
    <mergeCell ref="B7:B9"/>
    <mergeCell ref="B15:C15"/>
    <mergeCell ref="B17:C17"/>
    <mergeCell ref="B18:C18"/>
  </mergeCells>
  <phoneticPr fontId="16" type="noConversion"/>
  <pageMargins left="0.69972223043441772" right="0.69972223043441772" top="0.75" bottom="0.75" header="0.30000001192092896" footer="0.30000001192092896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1"/>
  <sheetViews>
    <sheetView zoomScaleNormal="100" workbookViewId="0">
      <selection activeCell="B6" sqref="B6"/>
    </sheetView>
  </sheetViews>
  <sheetFormatPr defaultRowHeight="16.5"/>
  <cols>
    <col min="1" max="1" width="11.375" style="38" customWidth="1"/>
    <col min="2" max="2" width="21.125" style="63" customWidth="1"/>
    <col min="3" max="3" width="16.5" style="37" customWidth="1"/>
    <col min="4" max="4" width="28.875" style="64" customWidth="1"/>
    <col min="5" max="5" width="9.5" style="38" customWidth="1"/>
    <col min="6" max="6" width="12.625" style="37" bestFit="1" customWidth="1"/>
    <col min="7" max="256" width="9" style="38"/>
    <col min="257" max="257" width="13.125" style="38" customWidth="1"/>
    <col min="258" max="258" width="22.875" style="38" customWidth="1"/>
    <col min="259" max="259" width="18.375" style="38" customWidth="1"/>
    <col min="260" max="260" width="28.875" style="38" customWidth="1"/>
    <col min="261" max="261" width="9.5" style="38" customWidth="1"/>
    <col min="262" max="262" width="12.625" style="38" bestFit="1" customWidth="1"/>
    <col min="263" max="512" width="9" style="38"/>
    <col min="513" max="513" width="13.125" style="38" customWidth="1"/>
    <col min="514" max="514" width="22.875" style="38" customWidth="1"/>
    <col min="515" max="515" width="18.375" style="38" customWidth="1"/>
    <col min="516" max="516" width="28.875" style="38" customWidth="1"/>
    <col min="517" max="517" width="9.5" style="38" customWidth="1"/>
    <col min="518" max="518" width="12.625" style="38" bestFit="1" customWidth="1"/>
    <col min="519" max="768" width="9" style="38"/>
    <col min="769" max="769" width="13.125" style="38" customWidth="1"/>
    <col min="770" max="770" width="22.875" style="38" customWidth="1"/>
    <col min="771" max="771" width="18.375" style="38" customWidth="1"/>
    <col min="772" max="772" width="28.875" style="38" customWidth="1"/>
    <col min="773" max="773" width="9.5" style="38" customWidth="1"/>
    <col min="774" max="774" width="12.625" style="38" bestFit="1" customWidth="1"/>
    <col min="775" max="1024" width="9" style="38"/>
    <col min="1025" max="1025" width="13.125" style="38" customWidth="1"/>
    <col min="1026" max="1026" width="22.875" style="38" customWidth="1"/>
    <col min="1027" max="1027" width="18.375" style="38" customWidth="1"/>
    <col min="1028" max="1028" width="28.875" style="38" customWidth="1"/>
    <col min="1029" max="1029" width="9.5" style="38" customWidth="1"/>
    <col min="1030" max="1030" width="12.625" style="38" bestFit="1" customWidth="1"/>
    <col min="1031" max="1280" width="9" style="38"/>
    <col min="1281" max="1281" width="13.125" style="38" customWidth="1"/>
    <col min="1282" max="1282" width="22.875" style="38" customWidth="1"/>
    <col min="1283" max="1283" width="18.375" style="38" customWidth="1"/>
    <col min="1284" max="1284" width="28.875" style="38" customWidth="1"/>
    <col min="1285" max="1285" width="9.5" style="38" customWidth="1"/>
    <col min="1286" max="1286" width="12.625" style="38" bestFit="1" customWidth="1"/>
    <col min="1287" max="1536" width="9" style="38"/>
    <col min="1537" max="1537" width="13.125" style="38" customWidth="1"/>
    <col min="1538" max="1538" width="22.875" style="38" customWidth="1"/>
    <col min="1539" max="1539" width="18.375" style="38" customWidth="1"/>
    <col min="1540" max="1540" width="28.875" style="38" customWidth="1"/>
    <col min="1541" max="1541" width="9.5" style="38" customWidth="1"/>
    <col min="1542" max="1542" width="12.625" style="38" bestFit="1" customWidth="1"/>
    <col min="1543" max="1792" width="9" style="38"/>
    <col min="1793" max="1793" width="13.125" style="38" customWidth="1"/>
    <col min="1794" max="1794" width="22.875" style="38" customWidth="1"/>
    <col min="1795" max="1795" width="18.375" style="38" customWidth="1"/>
    <col min="1796" max="1796" width="28.875" style="38" customWidth="1"/>
    <col min="1797" max="1797" width="9.5" style="38" customWidth="1"/>
    <col min="1798" max="1798" width="12.625" style="38" bestFit="1" customWidth="1"/>
    <col min="1799" max="2048" width="9" style="38"/>
    <col min="2049" max="2049" width="13.125" style="38" customWidth="1"/>
    <col min="2050" max="2050" width="22.875" style="38" customWidth="1"/>
    <col min="2051" max="2051" width="18.375" style="38" customWidth="1"/>
    <col min="2052" max="2052" width="28.875" style="38" customWidth="1"/>
    <col min="2053" max="2053" width="9.5" style="38" customWidth="1"/>
    <col min="2054" max="2054" width="12.625" style="38" bestFit="1" customWidth="1"/>
    <col min="2055" max="2304" width="9" style="38"/>
    <col min="2305" max="2305" width="13.125" style="38" customWidth="1"/>
    <col min="2306" max="2306" width="22.875" style="38" customWidth="1"/>
    <col min="2307" max="2307" width="18.375" style="38" customWidth="1"/>
    <col min="2308" max="2308" width="28.875" style="38" customWidth="1"/>
    <col min="2309" max="2309" width="9.5" style="38" customWidth="1"/>
    <col min="2310" max="2310" width="12.625" style="38" bestFit="1" customWidth="1"/>
    <col min="2311" max="2560" width="9" style="38"/>
    <col min="2561" max="2561" width="13.125" style="38" customWidth="1"/>
    <col min="2562" max="2562" width="22.875" style="38" customWidth="1"/>
    <col min="2563" max="2563" width="18.375" style="38" customWidth="1"/>
    <col min="2564" max="2564" width="28.875" style="38" customWidth="1"/>
    <col min="2565" max="2565" width="9.5" style="38" customWidth="1"/>
    <col min="2566" max="2566" width="12.625" style="38" bestFit="1" customWidth="1"/>
    <col min="2567" max="2816" width="9" style="38"/>
    <col min="2817" max="2817" width="13.125" style="38" customWidth="1"/>
    <col min="2818" max="2818" width="22.875" style="38" customWidth="1"/>
    <col min="2819" max="2819" width="18.375" style="38" customWidth="1"/>
    <col min="2820" max="2820" width="28.875" style="38" customWidth="1"/>
    <col min="2821" max="2821" width="9.5" style="38" customWidth="1"/>
    <col min="2822" max="2822" width="12.625" style="38" bestFit="1" customWidth="1"/>
    <col min="2823" max="3072" width="9" style="38"/>
    <col min="3073" max="3073" width="13.125" style="38" customWidth="1"/>
    <col min="3074" max="3074" width="22.875" style="38" customWidth="1"/>
    <col min="3075" max="3075" width="18.375" style="38" customWidth="1"/>
    <col min="3076" max="3076" width="28.875" style="38" customWidth="1"/>
    <col min="3077" max="3077" width="9.5" style="38" customWidth="1"/>
    <col min="3078" max="3078" width="12.625" style="38" bestFit="1" customWidth="1"/>
    <col min="3079" max="3328" width="9" style="38"/>
    <col min="3329" max="3329" width="13.125" style="38" customWidth="1"/>
    <col min="3330" max="3330" width="22.875" style="38" customWidth="1"/>
    <col min="3331" max="3331" width="18.375" style="38" customWidth="1"/>
    <col min="3332" max="3332" width="28.875" style="38" customWidth="1"/>
    <col min="3333" max="3333" width="9.5" style="38" customWidth="1"/>
    <col min="3334" max="3334" width="12.625" style="38" bestFit="1" customWidth="1"/>
    <col min="3335" max="3584" width="9" style="38"/>
    <col min="3585" max="3585" width="13.125" style="38" customWidth="1"/>
    <col min="3586" max="3586" width="22.875" style="38" customWidth="1"/>
    <col min="3587" max="3587" width="18.375" style="38" customWidth="1"/>
    <col min="3588" max="3588" width="28.875" style="38" customWidth="1"/>
    <col min="3589" max="3589" width="9.5" style="38" customWidth="1"/>
    <col min="3590" max="3590" width="12.625" style="38" bestFit="1" customWidth="1"/>
    <col min="3591" max="3840" width="9" style="38"/>
    <col min="3841" max="3841" width="13.125" style="38" customWidth="1"/>
    <col min="3842" max="3842" width="22.875" style="38" customWidth="1"/>
    <col min="3843" max="3843" width="18.375" style="38" customWidth="1"/>
    <col min="3844" max="3844" width="28.875" style="38" customWidth="1"/>
    <col min="3845" max="3845" width="9.5" style="38" customWidth="1"/>
    <col min="3846" max="3846" width="12.625" style="38" bestFit="1" customWidth="1"/>
    <col min="3847" max="4096" width="9" style="38"/>
    <col min="4097" max="4097" width="13.125" style="38" customWidth="1"/>
    <col min="4098" max="4098" width="22.875" style="38" customWidth="1"/>
    <col min="4099" max="4099" width="18.375" style="38" customWidth="1"/>
    <col min="4100" max="4100" width="28.875" style="38" customWidth="1"/>
    <col min="4101" max="4101" width="9.5" style="38" customWidth="1"/>
    <col min="4102" max="4102" width="12.625" style="38" bestFit="1" customWidth="1"/>
    <col min="4103" max="4352" width="9" style="38"/>
    <col min="4353" max="4353" width="13.125" style="38" customWidth="1"/>
    <col min="4354" max="4354" width="22.875" style="38" customWidth="1"/>
    <col min="4355" max="4355" width="18.375" style="38" customWidth="1"/>
    <col min="4356" max="4356" width="28.875" style="38" customWidth="1"/>
    <col min="4357" max="4357" width="9.5" style="38" customWidth="1"/>
    <col min="4358" max="4358" width="12.625" style="38" bestFit="1" customWidth="1"/>
    <col min="4359" max="4608" width="9" style="38"/>
    <col min="4609" max="4609" width="13.125" style="38" customWidth="1"/>
    <col min="4610" max="4610" width="22.875" style="38" customWidth="1"/>
    <col min="4611" max="4611" width="18.375" style="38" customWidth="1"/>
    <col min="4612" max="4612" width="28.875" style="38" customWidth="1"/>
    <col min="4613" max="4613" width="9.5" style="38" customWidth="1"/>
    <col min="4614" max="4614" width="12.625" style="38" bestFit="1" customWidth="1"/>
    <col min="4615" max="4864" width="9" style="38"/>
    <col min="4865" max="4865" width="13.125" style="38" customWidth="1"/>
    <col min="4866" max="4866" width="22.875" style="38" customWidth="1"/>
    <col min="4867" max="4867" width="18.375" style="38" customWidth="1"/>
    <col min="4868" max="4868" width="28.875" style="38" customWidth="1"/>
    <col min="4869" max="4869" width="9.5" style="38" customWidth="1"/>
    <col min="4870" max="4870" width="12.625" style="38" bestFit="1" customWidth="1"/>
    <col min="4871" max="5120" width="9" style="38"/>
    <col min="5121" max="5121" width="13.125" style="38" customWidth="1"/>
    <col min="5122" max="5122" width="22.875" style="38" customWidth="1"/>
    <col min="5123" max="5123" width="18.375" style="38" customWidth="1"/>
    <col min="5124" max="5124" width="28.875" style="38" customWidth="1"/>
    <col min="5125" max="5125" width="9.5" style="38" customWidth="1"/>
    <col min="5126" max="5126" width="12.625" style="38" bestFit="1" customWidth="1"/>
    <col min="5127" max="5376" width="9" style="38"/>
    <col min="5377" max="5377" width="13.125" style="38" customWidth="1"/>
    <col min="5378" max="5378" width="22.875" style="38" customWidth="1"/>
    <col min="5379" max="5379" width="18.375" style="38" customWidth="1"/>
    <col min="5380" max="5380" width="28.875" style="38" customWidth="1"/>
    <col min="5381" max="5381" width="9.5" style="38" customWidth="1"/>
    <col min="5382" max="5382" width="12.625" style="38" bestFit="1" customWidth="1"/>
    <col min="5383" max="5632" width="9" style="38"/>
    <col min="5633" max="5633" width="13.125" style="38" customWidth="1"/>
    <col min="5634" max="5634" width="22.875" style="38" customWidth="1"/>
    <col min="5635" max="5635" width="18.375" style="38" customWidth="1"/>
    <col min="5636" max="5636" width="28.875" style="38" customWidth="1"/>
    <col min="5637" max="5637" width="9.5" style="38" customWidth="1"/>
    <col min="5638" max="5638" width="12.625" style="38" bestFit="1" customWidth="1"/>
    <col min="5639" max="5888" width="9" style="38"/>
    <col min="5889" max="5889" width="13.125" style="38" customWidth="1"/>
    <col min="5890" max="5890" width="22.875" style="38" customWidth="1"/>
    <col min="5891" max="5891" width="18.375" style="38" customWidth="1"/>
    <col min="5892" max="5892" width="28.875" style="38" customWidth="1"/>
    <col min="5893" max="5893" width="9.5" style="38" customWidth="1"/>
    <col min="5894" max="5894" width="12.625" style="38" bestFit="1" customWidth="1"/>
    <col min="5895" max="6144" width="9" style="38"/>
    <col min="6145" max="6145" width="13.125" style="38" customWidth="1"/>
    <col min="6146" max="6146" width="22.875" style="38" customWidth="1"/>
    <col min="6147" max="6147" width="18.375" style="38" customWidth="1"/>
    <col min="6148" max="6148" width="28.875" style="38" customWidth="1"/>
    <col min="6149" max="6149" width="9.5" style="38" customWidth="1"/>
    <col min="6150" max="6150" width="12.625" style="38" bestFit="1" customWidth="1"/>
    <col min="6151" max="6400" width="9" style="38"/>
    <col min="6401" max="6401" width="13.125" style="38" customWidth="1"/>
    <col min="6402" max="6402" width="22.875" style="38" customWidth="1"/>
    <col min="6403" max="6403" width="18.375" style="38" customWidth="1"/>
    <col min="6404" max="6404" width="28.875" style="38" customWidth="1"/>
    <col min="6405" max="6405" width="9.5" style="38" customWidth="1"/>
    <col min="6406" max="6406" width="12.625" style="38" bestFit="1" customWidth="1"/>
    <col min="6407" max="6656" width="9" style="38"/>
    <col min="6657" max="6657" width="13.125" style="38" customWidth="1"/>
    <col min="6658" max="6658" width="22.875" style="38" customWidth="1"/>
    <col min="6659" max="6659" width="18.375" style="38" customWidth="1"/>
    <col min="6660" max="6660" width="28.875" style="38" customWidth="1"/>
    <col min="6661" max="6661" width="9.5" style="38" customWidth="1"/>
    <col min="6662" max="6662" width="12.625" style="38" bestFit="1" customWidth="1"/>
    <col min="6663" max="6912" width="9" style="38"/>
    <col min="6913" max="6913" width="13.125" style="38" customWidth="1"/>
    <col min="6914" max="6914" width="22.875" style="38" customWidth="1"/>
    <col min="6915" max="6915" width="18.375" style="38" customWidth="1"/>
    <col min="6916" max="6916" width="28.875" style="38" customWidth="1"/>
    <col min="6917" max="6917" width="9.5" style="38" customWidth="1"/>
    <col min="6918" max="6918" width="12.625" style="38" bestFit="1" customWidth="1"/>
    <col min="6919" max="7168" width="9" style="38"/>
    <col min="7169" max="7169" width="13.125" style="38" customWidth="1"/>
    <col min="7170" max="7170" width="22.875" style="38" customWidth="1"/>
    <col min="7171" max="7171" width="18.375" style="38" customWidth="1"/>
    <col min="7172" max="7172" width="28.875" style="38" customWidth="1"/>
    <col min="7173" max="7173" width="9.5" style="38" customWidth="1"/>
    <col min="7174" max="7174" width="12.625" style="38" bestFit="1" customWidth="1"/>
    <col min="7175" max="7424" width="9" style="38"/>
    <col min="7425" max="7425" width="13.125" style="38" customWidth="1"/>
    <col min="7426" max="7426" width="22.875" style="38" customWidth="1"/>
    <col min="7427" max="7427" width="18.375" style="38" customWidth="1"/>
    <col min="7428" max="7428" width="28.875" style="38" customWidth="1"/>
    <col min="7429" max="7429" width="9.5" style="38" customWidth="1"/>
    <col min="7430" max="7430" width="12.625" style="38" bestFit="1" customWidth="1"/>
    <col min="7431" max="7680" width="9" style="38"/>
    <col min="7681" max="7681" width="13.125" style="38" customWidth="1"/>
    <col min="7682" max="7682" width="22.875" style="38" customWidth="1"/>
    <col min="7683" max="7683" width="18.375" style="38" customWidth="1"/>
    <col min="7684" max="7684" width="28.875" style="38" customWidth="1"/>
    <col min="7685" max="7685" width="9.5" style="38" customWidth="1"/>
    <col min="7686" max="7686" width="12.625" style="38" bestFit="1" customWidth="1"/>
    <col min="7687" max="7936" width="9" style="38"/>
    <col min="7937" max="7937" width="13.125" style="38" customWidth="1"/>
    <col min="7938" max="7938" width="22.875" style="38" customWidth="1"/>
    <col min="7939" max="7939" width="18.375" style="38" customWidth="1"/>
    <col min="7940" max="7940" width="28.875" style="38" customWidth="1"/>
    <col min="7941" max="7941" width="9.5" style="38" customWidth="1"/>
    <col min="7942" max="7942" width="12.625" style="38" bestFit="1" customWidth="1"/>
    <col min="7943" max="8192" width="9" style="38"/>
    <col min="8193" max="8193" width="13.125" style="38" customWidth="1"/>
    <col min="8194" max="8194" width="22.875" style="38" customWidth="1"/>
    <col min="8195" max="8195" width="18.375" style="38" customWidth="1"/>
    <col min="8196" max="8196" width="28.875" style="38" customWidth="1"/>
    <col min="8197" max="8197" width="9.5" style="38" customWidth="1"/>
    <col min="8198" max="8198" width="12.625" style="38" bestFit="1" customWidth="1"/>
    <col min="8199" max="8448" width="9" style="38"/>
    <col min="8449" max="8449" width="13.125" style="38" customWidth="1"/>
    <col min="8450" max="8450" width="22.875" style="38" customWidth="1"/>
    <col min="8451" max="8451" width="18.375" style="38" customWidth="1"/>
    <col min="8452" max="8452" width="28.875" style="38" customWidth="1"/>
    <col min="8453" max="8453" width="9.5" style="38" customWidth="1"/>
    <col min="8454" max="8454" width="12.625" style="38" bestFit="1" customWidth="1"/>
    <col min="8455" max="8704" width="9" style="38"/>
    <col min="8705" max="8705" width="13.125" style="38" customWidth="1"/>
    <col min="8706" max="8706" width="22.875" style="38" customWidth="1"/>
    <col min="8707" max="8707" width="18.375" style="38" customWidth="1"/>
    <col min="8708" max="8708" width="28.875" style="38" customWidth="1"/>
    <col min="8709" max="8709" width="9.5" style="38" customWidth="1"/>
    <col min="8710" max="8710" width="12.625" style="38" bestFit="1" customWidth="1"/>
    <col min="8711" max="8960" width="9" style="38"/>
    <col min="8961" max="8961" width="13.125" style="38" customWidth="1"/>
    <col min="8962" max="8962" width="22.875" style="38" customWidth="1"/>
    <col min="8963" max="8963" width="18.375" style="38" customWidth="1"/>
    <col min="8964" max="8964" width="28.875" style="38" customWidth="1"/>
    <col min="8965" max="8965" width="9.5" style="38" customWidth="1"/>
    <col min="8966" max="8966" width="12.625" style="38" bestFit="1" customWidth="1"/>
    <col min="8967" max="9216" width="9" style="38"/>
    <col min="9217" max="9217" width="13.125" style="38" customWidth="1"/>
    <col min="9218" max="9218" width="22.875" style="38" customWidth="1"/>
    <col min="9219" max="9219" width="18.375" style="38" customWidth="1"/>
    <col min="9220" max="9220" width="28.875" style="38" customWidth="1"/>
    <col min="9221" max="9221" width="9.5" style="38" customWidth="1"/>
    <col min="9222" max="9222" width="12.625" style="38" bestFit="1" customWidth="1"/>
    <col min="9223" max="9472" width="9" style="38"/>
    <col min="9473" max="9473" width="13.125" style="38" customWidth="1"/>
    <col min="9474" max="9474" width="22.875" style="38" customWidth="1"/>
    <col min="9475" max="9475" width="18.375" style="38" customWidth="1"/>
    <col min="9476" max="9476" width="28.875" style="38" customWidth="1"/>
    <col min="9477" max="9477" width="9.5" style="38" customWidth="1"/>
    <col min="9478" max="9478" width="12.625" style="38" bestFit="1" customWidth="1"/>
    <col min="9479" max="9728" width="9" style="38"/>
    <col min="9729" max="9729" width="13.125" style="38" customWidth="1"/>
    <col min="9730" max="9730" width="22.875" style="38" customWidth="1"/>
    <col min="9731" max="9731" width="18.375" style="38" customWidth="1"/>
    <col min="9732" max="9732" width="28.875" style="38" customWidth="1"/>
    <col min="9733" max="9733" width="9.5" style="38" customWidth="1"/>
    <col min="9734" max="9734" width="12.625" style="38" bestFit="1" customWidth="1"/>
    <col min="9735" max="9984" width="9" style="38"/>
    <col min="9985" max="9985" width="13.125" style="38" customWidth="1"/>
    <col min="9986" max="9986" width="22.875" style="38" customWidth="1"/>
    <col min="9987" max="9987" width="18.375" style="38" customWidth="1"/>
    <col min="9988" max="9988" width="28.875" style="38" customWidth="1"/>
    <col min="9989" max="9989" width="9.5" style="38" customWidth="1"/>
    <col min="9990" max="9990" width="12.625" style="38" bestFit="1" customWidth="1"/>
    <col min="9991" max="10240" width="9" style="38"/>
    <col min="10241" max="10241" width="13.125" style="38" customWidth="1"/>
    <col min="10242" max="10242" width="22.875" style="38" customWidth="1"/>
    <col min="10243" max="10243" width="18.375" style="38" customWidth="1"/>
    <col min="10244" max="10244" width="28.875" style="38" customWidth="1"/>
    <col min="10245" max="10245" width="9.5" style="38" customWidth="1"/>
    <col min="10246" max="10246" width="12.625" style="38" bestFit="1" customWidth="1"/>
    <col min="10247" max="10496" width="9" style="38"/>
    <col min="10497" max="10497" width="13.125" style="38" customWidth="1"/>
    <col min="10498" max="10498" width="22.875" style="38" customWidth="1"/>
    <col min="10499" max="10499" width="18.375" style="38" customWidth="1"/>
    <col min="10500" max="10500" width="28.875" style="38" customWidth="1"/>
    <col min="10501" max="10501" width="9.5" style="38" customWidth="1"/>
    <col min="10502" max="10502" width="12.625" style="38" bestFit="1" customWidth="1"/>
    <col min="10503" max="10752" width="9" style="38"/>
    <col min="10753" max="10753" width="13.125" style="38" customWidth="1"/>
    <col min="10754" max="10754" width="22.875" style="38" customWidth="1"/>
    <col min="10755" max="10755" width="18.375" style="38" customWidth="1"/>
    <col min="10756" max="10756" width="28.875" style="38" customWidth="1"/>
    <col min="10757" max="10757" width="9.5" style="38" customWidth="1"/>
    <col min="10758" max="10758" width="12.625" style="38" bestFit="1" customWidth="1"/>
    <col min="10759" max="11008" width="9" style="38"/>
    <col min="11009" max="11009" width="13.125" style="38" customWidth="1"/>
    <col min="11010" max="11010" width="22.875" style="38" customWidth="1"/>
    <col min="11011" max="11011" width="18.375" style="38" customWidth="1"/>
    <col min="11012" max="11012" width="28.875" style="38" customWidth="1"/>
    <col min="11013" max="11013" width="9.5" style="38" customWidth="1"/>
    <col min="11014" max="11014" width="12.625" style="38" bestFit="1" customWidth="1"/>
    <col min="11015" max="11264" width="9" style="38"/>
    <col min="11265" max="11265" width="13.125" style="38" customWidth="1"/>
    <col min="11266" max="11266" width="22.875" style="38" customWidth="1"/>
    <col min="11267" max="11267" width="18.375" style="38" customWidth="1"/>
    <col min="11268" max="11268" width="28.875" style="38" customWidth="1"/>
    <col min="11269" max="11269" width="9.5" style="38" customWidth="1"/>
    <col min="11270" max="11270" width="12.625" style="38" bestFit="1" customWidth="1"/>
    <col min="11271" max="11520" width="9" style="38"/>
    <col min="11521" max="11521" width="13.125" style="38" customWidth="1"/>
    <col min="11522" max="11522" width="22.875" style="38" customWidth="1"/>
    <col min="11523" max="11523" width="18.375" style="38" customWidth="1"/>
    <col min="11524" max="11524" width="28.875" style="38" customWidth="1"/>
    <col min="11525" max="11525" width="9.5" style="38" customWidth="1"/>
    <col min="11526" max="11526" width="12.625" style="38" bestFit="1" customWidth="1"/>
    <col min="11527" max="11776" width="9" style="38"/>
    <col min="11777" max="11777" width="13.125" style="38" customWidth="1"/>
    <col min="11778" max="11778" width="22.875" style="38" customWidth="1"/>
    <col min="11779" max="11779" width="18.375" style="38" customWidth="1"/>
    <col min="11780" max="11780" width="28.875" style="38" customWidth="1"/>
    <col min="11781" max="11781" width="9.5" style="38" customWidth="1"/>
    <col min="11782" max="11782" width="12.625" style="38" bestFit="1" customWidth="1"/>
    <col min="11783" max="12032" width="9" style="38"/>
    <col min="12033" max="12033" width="13.125" style="38" customWidth="1"/>
    <col min="12034" max="12034" width="22.875" style="38" customWidth="1"/>
    <col min="12035" max="12035" width="18.375" style="38" customWidth="1"/>
    <col min="12036" max="12036" width="28.875" style="38" customWidth="1"/>
    <col min="12037" max="12037" width="9.5" style="38" customWidth="1"/>
    <col min="12038" max="12038" width="12.625" style="38" bestFit="1" customWidth="1"/>
    <col min="12039" max="12288" width="9" style="38"/>
    <col min="12289" max="12289" width="13.125" style="38" customWidth="1"/>
    <col min="12290" max="12290" width="22.875" style="38" customWidth="1"/>
    <col min="12291" max="12291" width="18.375" style="38" customWidth="1"/>
    <col min="12292" max="12292" width="28.875" style="38" customWidth="1"/>
    <col min="12293" max="12293" width="9.5" style="38" customWidth="1"/>
    <col min="12294" max="12294" width="12.625" style="38" bestFit="1" customWidth="1"/>
    <col min="12295" max="12544" width="9" style="38"/>
    <col min="12545" max="12545" width="13.125" style="38" customWidth="1"/>
    <col min="12546" max="12546" width="22.875" style="38" customWidth="1"/>
    <col min="12547" max="12547" width="18.375" style="38" customWidth="1"/>
    <col min="12548" max="12548" width="28.875" style="38" customWidth="1"/>
    <col min="12549" max="12549" width="9.5" style="38" customWidth="1"/>
    <col min="12550" max="12550" width="12.625" style="38" bestFit="1" customWidth="1"/>
    <col min="12551" max="12800" width="9" style="38"/>
    <col min="12801" max="12801" width="13.125" style="38" customWidth="1"/>
    <col min="12802" max="12802" width="22.875" style="38" customWidth="1"/>
    <col min="12803" max="12803" width="18.375" style="38" customWidth="1"/>
    <col min="12804" max="12804" width="28.875" style="38" customWidth="1"/>
    <col min="12805" max="12805" width="9.5" style="38" customWidth="1"/>
    <col min="12806" max="12806" width="12.625" style="38" bestFit="1" customWidth="1"/>
    <col min="12807" max="13056" width="9" style="38"/>
    <col min="13057" max="13057" width="13.125" style="38" customWidth="1"/>
    <col min="13058" max="13058" width="22.875" style="38" customWidth="1"/>
    <col min="13059" max="13059" width="18.375" style="38" customWidth="1"/>
    <col min="13060" max="13060" width="28.875" style="38" customWidth="1"/>
    <col min="13061" max="13061" width="9.5" style="38" customWidth="1"/>
    <col min="13062" max="13062" width="12.625" style="38" bestFit="1" customWidth="1"/>
    <col min="13063" max="13312" width="9" style="38"/>
    <col min="13313" max="13313" width="13.125" style="38" customWidth="1"/>
    <col min="13314" max="13314" width="22.875" style="38" customWidth="1"/>
    <col min="13315" max="13315" width="18.375" style="38" customWidth="1"/>
    <col min="13316" max="13316" width="28.875" style="38" customWidth="1"/>
    <col min="13317" max="13317" width="9.5" style="38" customWidth="1"/>
    <col min="13318" max="13318" width="12.625" style="38" bestFit="1" customWidth="1"/>
    <col min="13319" max="13568" width="9" style="38"/>
    <col min="13569" max="13569" width="13.125" style="38" customWidth="1"/>
    <col min="13570" max="13570" width="22.875" style="38" customWidth="1"/>
    <col min="13571" max="13571" width="18.375" style="38" customWidth="1"/>
    <col min="13572" max="13572" width="28.875" style="38" customWidth="1"/>
    <col min="13573" max="13573" width="9.5" style="38" customWidth="1"/>
    <col min="13574" max="13574" width="12.625" style="38" bestFit="1" customWidth="1"/>
    <col min="13575" max="13824" width="9" style="38"/>
    <col min="13825" max="13825" width="13.125" style="38" customWidth="1"/>
    <col min="13826" max="13826" width="22.875" style="38" customWidth="1"/>
    <col min="13827" max="13827" width="18.375" style="38" customWidth="1"/>
    <col min="13828" max="13828" width="28.875" style="38" customWidth="1"/>
    <col min="13829" max="13829" width="9.5" style="38" customWidth="1"/>
    <col min="13830" max="13830" width="12.625" style="38" bestFit="1" customWidth="1"/>
    <col min="13831" max="14080" width="9" style="38"/>
    <col min="14081" max="14081" width="13.125" style="38" customWidth="1"/>
    <col min="14082" max="14082" width="22.875" style="38" customWidth="1"/>
    <col min="14083" max="14083" width="18.375" style="38" customWidth="1"/>
    <col min="14084" max="14084" width="28.875" style="38" customWidth="1"/>
    <col min="14085" max="14085" width="9.5" style="38" customWidth="1"/>
    <col min="14086" max="14086" width="12.625" style="38" bestFit="1" customWidth="1"/>
    <col min="14087" max="14336" width="9" style="38"/>
    <col min="14337" max="14337" width="13.125" style="38" customWidth="1"/>
    <col min="14338" max="14338" width="22.875" style="38" customWidth="1"/>
    <col min="14339" max="14339" width="18.375" style="38" customWidth="1"/>
    <col min="14340" max="14340" width="28.875" style="38" customWidth="1"/>
    <col min="14341" max="14341" width="9.5" style="38" customWidth="1"/>
    <col min="14342" max="14342" width="12.625" style="38" bestFit="1" customWidth="1"/>
    <col min="14343" max="14592" width="9" style="38"/>
    <col min="14593" max="14593" width="13.125" style="38" customWidth="1"/>
    <col min="14594" max="14594" width="22.875" style="38" customWidth="1"/>
    <col min="14595" max="14595" width="18.375" style="38" customWidth="1"/>
    <col min="14596" max="14596" width="28.875" style="38" customWidth="1"/>
    <col min="14597" max="14597" width="9.5" style="38" customWidth="1"/>
    <col min="14598" max="14598" width="12.625" style="38" bestFit="1" customWidth="1"/>
    <col min="14599" max="14848" width="9" style="38"/>
    <col min="14849" max="14849" width="13.125" style="38" customWidth="1"/>
    <col min="14850" max="14850" width="22.875" style="38" customWidth="1"/>
    <col min="14851" max="14851" width="18.375" style="38" customWidth="1"/>
    <col min="14852" max="14852" width="28.875" style="38" customWidth="1"/>
    <col min="14853" max="14853" width="9.5" style="38" customWidth="1"/>
    <col min="14854" max="14854" width="12.625" style="38" bestFit="1" customWidth="1"/>
    <col min="14855" max="15104" width="9" style="38"/>
    <col min="15105" max="15105" width="13.125" style="38" customWidth="1"/>
    <col min="15106" max="15106" width="22.875" style="38" customWidth="1"/>
    <col min="15107" max="15107" width="18.375" style="38" customWidth="1"/>
    <col min="15108" max="15108" width="28.875" style="38" customWidth="1"/>
    <col min="15109" max="15109" width="9.5" style="38" customWidth="1"/>
    <col min="15110" max="15110" width="12.625" style="38" bestFit="1" customWidth="1"/>
    <col min="15111" max="15360" width="9" style="38"/>
    <col min="15361" max="15361" width="13.125" style="38" customWidth="1"/>
    <col min="15362" max="15362" width="22.875" style="38" customWidth="1"/>
    <col min="15363" max="15363" width="18.375" style="38" customWidth="1"/>
    <col min="15364" max="15364" width="28.875" style="38" customWidth="1"/>
    <col min="15365" max="15365" width="9.5" style="38" customWidth="1"/>
    <col min="15366" max="15366" width="12.625" style="38" bestFit="1" customWidth="1"/>
    <col min="15367" max="15616" width="9" style="38"/>
    <col min="15617" max="15617" width="13.125" style="38" customWidth="1"/>
    <col min="15618" max="15618" width="22.875" style="38" customWidth="1"/>
    <col min="15619" max="15619" width="18.375" style="38" customWidth="1"/>
    <col min="15620" max="15620" width="28.875" style="38" customWidth="1"/>
    <col min="15621" max="15621" width="9.5" style="38" customWidth="1"/>
    <col min="15622" max="15622" width="12.625" style="38" bestFit="1" customWidth="1"/>
    <col min="15623" max="15872" width="9" style="38"/>
    <col min="15873" max="15873" width="13.125" style="38" customWidth="1"/>
    <col min="15874" max="15874" width="22.875" style="38" customWidth="1"/>
    <col min="15875" max="15875" width="18.375" style="38" customWidth="1"/>
    <col min="15876" max="15876" width="28.875" style="38" customWidth="1"/>
    <col min="15877" max="15877" width="9.5" style="38" customWidth="1"/>
    <col min="15878" max="15878" width="12.625" style="38" bestFit="1" customWidth="1"/>
    <col min="15879" max="16128" width="9" style="38"/>
    <col min="16129" max="16129" width="13.125" style="38" customWidth="1"/>
    <col min="16130" max="16130" width="22.875" style="38" customWidth="1"/>
    <col min="16131" max="16131" width="18.375" style="38" customWidth="1"/>
    <col min="16132" max="16132" width="28.875" style="38" customWidth="1"/>
    <col min="16133" max="16133" width="9.5" style="38" customWidth="1"/>
    <col min="16134" max="16134" width="12.625" style="38" bestFit="1" customWidth="1"/>
    <col min="16135" max="16384" width="9" style="38"/>
  </cols>
  <sheetData>
    <row r="1" spans="1:6" ht="24">
      <c r="A1" s="606" t="s">
        <v>349</v>
      </c>
      <c r="B1" s="606"/>
      <c r="C1" s="606"/>
      <c r="D1" s="606"/>
      <c r="E1" s="606"/>
    </row>
    <row r="2" spans="1:6" s="44" customFormat="1" ht="24.75" customHeight="1" thickBot="1">
      <c r="A2" s="207" t="s">
        <v>288</v>
      </c>
      <c r="B2" s="39"/>
      <c r="C2" s="40"/>
      <c r="D2" s="41"/>
      <c r="E2" s="42" t="s">
        <v>10</v>
      </c>
      <c r="F2" s="43"/>
    </row>
    <row r="3" spans="1:6" s="50" customFormat="1" ht="20.25" customHeight="1" thickBot="1">
      <c r="A3" s="45" t="s">
        <v>66</v>
      </c>
      <c r="B3" s="46" t="s">
        <v>59</v>
      </c>
      <c r="C3" s="47" t="s">
        <v>11</v>
      </c>
      <c r="D3" s="46" t="s">
        <v>24</v>
      </c>
      <c r="E3" s="48" t="s">
        <v>47</v>
      </c>
      <c r="F3" s="49"/>
    </row>
    <row r="4" spans="1:6" s="44" customFormat="1" ht="18.75" customHeight="1">
      <c r="A4" s="607" t="s">
        <v>178</v>
      </c>
      <c r="B4" s="51" t="s">
        <v>297</v>
      </c>
      <c r="C4" s="52">
        <v>260391</v>
      </c>
      <c r="D4" s="53" t="s">
        <v>347</v>
      </c>
      <c r="E4" s="54"/>
      <c r="F4" s="43"/>
    </row>
    <row r="5" spans="1:6" s="44" customFormat="1" ht="18.75" customHeight="1">
      <c r="A5" s="608"/>
      <c r="B5" s="55" t="s">
        <v>180</v>
      </c>
      <c r="C5" s="56">
        <v>7415007</v>
      </c>
      <c r="D5" s="57" t="s">
        <v>348</v>
      </c>
      <c r="E5" s="58"/>
      <c r="F5" s="43"/>
    </row>
    <row r="6" spans="1:6" s="44" customFormat="1" ht="18.75" customHeight="1">
      <c r="A6" s="608"/>
      <c r="B6" s="55" t="s">
        <v>294</v>
      </c>
      <c r="C6" s="56">
        <v>42326333</v>
      </c>
      <c r="D6" s="57" t="s">
        <v>346</v>
      </c>
      <c r="E6" s="58"/>
      <c r="F6" s="43"/>
    </row>
    <row r="7" spans="1:6" s="44" customFormat="1" ht="18.75" customHeight="1">
      <c r="A7" s="608"/>
      <c r="B7" s="55" t="s">
        <v>343</v>
      </c>
      <c r="C7" s="56">
        <v>1706</v>
      </c>
      <c r="D7" s="57" t="s">
        <v>346</v>
      </c>
      <c r="E7" s="58"/>
      <c r="F7" s="43"/>
    </row>
    <row r="8" spans="1:6" s="44" customFormat="1" ht="18.75" customHeight="1">
      <c r="A8" s="608"/>
      <c r="B8" s="55" t="s">
        <v>344</v>
      </c>
      <c r="C8" s="56">
        <v>11071</v>
      </c>
      <c r="D8" s="57" t="s">
        <v>346</v>
      </c>
      <c r="E8" s="58"/>
      <c r="F8" s="43"/>
    </row>
    <row r="9" spans="1:6" s="44" customFormat="1" ht="18.75" customHeight="1">
      <c r="A9" s="608"/>
      <c r="B9" s="55" t="s">
        <v>345</v>
      </c>
      <c r="C9" s="56">
        <v>1184661</v>
      </c>
      <c r="D9" s="57" t="s">
        <v>346</v>
      </c>
      <c r="E9" s="58"/>
      <c r="F9" s="43"/>
    </row>
    <row r="10" spans="1:6" s="44" customFormat="1" ht="18.75" customHeight="1">
      <c r="A10" s="608"/>
      <c r="B10" s="55" t="s">
        <v>334</v>
      </c>
      <c r="C10" s="56">
        <v>0</v>
      </c>
      <c r="D10" s="57" t="s">
        <v>346</v>
      </c>
      <c r="E10" s="58"/>
      <c r="F10" s="43"/>
    </row>
    <row r="11" spans="1:6" s="44" customFormat="1" ht="18.75" customHeight="1">
      <c r="A11" s="608"/>
      <c r="B11" s="55" t="s">
        <v>270</v>
      </c>
      <c r="C11" s="56">
        <v>538185</v>
      </c>
      <c r="D11" s="57" t="s">
        <v>346</v>
      </c>
      <c r="E11" s="58"/>
      <c r="F11" s="43"/>
    </row>
    <row r="12" spans="1:6" s="44" customFormat="1" ht="18.75" customHeight="1">
      <c r="A12" s="608"/>
      <c r="B12" s="55" t="s">
        <v>100</v>
      </c>
      <c r="C12" s="56">
        <v>5293</v>
      </c>
      <c r="D12" s="57" t="s">
        <v>346</v>
      </c>
      <c r="E12" s="58"/>
      <c r="F12" s="43"/>
    </row>
    <row r="13" spans="1:6" s="44" customFormat="1" ht="18.75" customHeight="1" thickBot="1">
      <c r="A13" s="608"/>
      <c r="B13" s="55" t="s">
        <v>166</v>
      </c>
      <c r="C13" s="56">
        <v>1684</v>
      </c>
      <c r="D13" s="57" t="s">
        <v>346</v>
      </c>
      <c r="E13" s="58"/>
      <c r="F13" s="43"/>
    </row>
    <row r="14" spans="1:6" s="50" customFormat="1" ht="18.75" customHeight="1" thickBot="1">
      <c r="A14" s="609" t="s">
        <v>29</v>
      </c>
      <c r="B14" s="610"/>
      <c r="C14" s="59">
        <f>SUM(C4:C13)</f>
        <v>51744331</v>
      </c>
      <c r="D14" s="60"/>
      <c r="E14" s="61"/>
      <c r="F14" s="49"/>
    </row>
    <row r="15" spans="1:6" s="44" customFormat="1" ht="21.75" customHeight="1">
      <c r="B15" s="62"/>
      <c r="C15" s="43"/>
      <c r="D15" s="41"/>
      <c r="F15" s="43"/>
    </row>
    <row r="16" spans="1:6" s="44" customFormat="1" ht="13.5">
      <c r="B16" s="62"/>
      <c r="C16" s="43"/>
      <c r="D16" s="41"/>
      <c r="F16" s="43"/>
    </row>
    <row r="17" spans="1:6" s="44" customFormat="1" ht="13.5">
      <c r="B17" s="62"/>
      <c r="C17" s="43"/>
      <c r="D17" s="41"/>
      <c r="F17" s="43"/>
    </row>
    <row r="18" spans="1:6" s="44" customFormat="1" ht="13.5">
      <c r="B18" s="62"/>
      <c r="C18" s="43"/>
      <c r="D18" s="41"/>
      <c r="F18" s="43"/>
    </row>
    <row r="19" spans="1:6" s="44" customFormat="1" ht="13.5">
      <c r="B19" s="62"/>
      <c r="C19" s="43"/>
      <c r="D19" s="41"/>
      <c r="F19" s="43"/>
    </row>
    <row r="20" spans="1:6" s="44" customFormat="1" ht="13.5">
      <c r="B20" s="62"/>
      <c r="C20" s="43"/>
      <c r="D20" s="41"/>
      <c r="F20" s="43"/>
    </row>
    <row r="21" spans="1:6" s="44" customFormat="1" ht="13.5">
      <c r="B21" s="62"/>
      <c r="C21" s="43"/>
      <c r="D21" s="41"/>
      <c r="F21" s="43"/>
    </row>
    <row r="22" spans="1:6" s="44" customFormat="1" ht="13.5">
      <c r="B22" s="62"/>
      <c r="C22" s="43"/>
      <c r="D22" s="41"/>
      <c r="F22" s="43"/>
    </row>
    <row r="23" spans="1:6" s="44" customFormat="1" ht="13.5">
      <c r="B23" s="62"/>
      <c r="C23" s="43"/>
      <c r="D23" s="41"/>
      <c r="F23" s="43"/>
    </row>
    <row r="24" spans="1:6" s="44" customFormat="1" ht="13.5">
      <c r="B24" s="62"/>
      <c r="C24" s="43"/>
      <c r="D24" s="41"/>
      <c r="F24" s="43"/>
    </row>
    <row r="25" spans="1:6" s="44" customFormat="1" ht="13.5">
      <c r="B25" s="62"/>
      <c r="C25" s="43"/>
      <c r="D25" s="41"/>
      <c r="F25" s="43"/>
    </row>
    <row r="26" spans="1:6" s="44" customFormat="1" ht="13.5">
      <c r="B26" s="62"/>
      <c r="C26" s="43"/>
      <c r="D26" s="41"/>
      <c r="F26" s="43"/>
    </row>
    <row r="27" spans="1:6" s="44" customFormat="1" ht="13.5">
      <c r="B27" s="62"/>
      <c r="C27" s="43"/>
      <c r="D27" s="41"/>
      <c r="F27" s="43"/>
    </row>
    <row r="28" spans="1:6" s="44" customFormat="1" ht="13.5">
      <c r="B28" s="62"/>
      <c r="C28" s="43"/>
      <c r="D28" s="41"/>
      <c r="F28" s="43"/>
    </row>
    <row r="29" spans="1:6" s="44" customFormat="1" ht="13.5">
      <c r="B29" s="62"/>
      <c r="C29" s="43"/>
      <c r="D29" s="41"/>
      <c r="F29" s="43"/>
    </row>
    <row r="30" spans="1:6" s="44" customFormat="1" ht="13.5">
      <c r="B30" s="62"/>
      <c r="C30" s="43"/>
      <c r="D30" s="41"/>
      <c r="F30" s="43"/>
    </row>
    <row r="31" spans="1:6" s="44" customFormat="1">
      <c r="A31" s="38"/>
      <c r="B31" s="63"/>
      <c r="C31" s="37"/>
      <c r="D31" s="64"/>
      <c r="E31" s="38"/>
      <c r="F31" s="43"/>
    </row>
  </sheetData>
  <sheetProtection password="CC3D" sheet="1" formatCells="0" formatColumns="0" formatRows="0" insertColumns="0" insertRows="0" insertHyperlinks="0" deleteColumns="0" deleteRows="0" sort="0" autoFilter="0" pivotTables="0"/>
  <mergeCells count="3">
    <mergeCell ref="A1:E1"/>
    <mergeCell ref="A4:A13"/>
    <mergeCell ref="A14:B14"/>
  </mergeCells>
  <phoneticPr fontId="16" type="noConversion"/>
  <pageMargins left="0.40986111760139465" right="0.38972222805023193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zoomScaleNormal="100"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RowHeight="16.5"/>
  <cols>
    <col min="1" max="1" width="9" style="70"/>
    <col min="2" max="2" width="21.125" style="70" bestFit="1" customWidth="1"/>
    <col min="3" max="3" width="21.625" style="70" bestFit="1" customWidth="1"/>
    <col min="4" max="4" width="9" style="70"/>
    <col min="5" max="6" width="13.375" style="70" bestFit="1" customWidth="1"/>
    <col min="7" max="7" width="13.375" style="70" customWidth="1"/>
    <col min="8" max="8" width="11" style="70" bestFit="1" customWidth="1"/>
    <col min="9" max="9" width="13.375" style="70" bestFit="1" customWidth="1"/>
    <col min="10" max="10" width="12.125" style="70" bestFit="1" customWidth="1"/>
    <col min="11" max="11" width="13.625" style="70" bestFit="1" customWidth="1"/>
    <col min="12" max="12" width="11.75" style="70" bestFit="1" customWidth="1"/>
    <col min="13" max="16384" width="9" style="70"/>
  </cols>
  <sheetData>
    <row r="1" spans="1:9">
      <c r="A1" s="505" t="s">
        <v>88</v>
      </c>
      <c r="B1" s="505"/>
      <c r="C1" s="505"/>
      <c r="D1" s="505"/>
      <c r="E1" s="505"/>
      <c r="F1" s="505"/>
      <c r="G1" s="505"/>
      <c r="H1" s="505"/>
      <c r="I1" s="505"/>
    </row>
    <row r="2" spans="1:9">
      <c r="A2" s="505"/>
      <c r="B2" s="505"/>
      <c r="C2" s="505"/>
      <c r="D2" s="505"/>
      <c r="E2" s="505"/>
      <c r="F2" s="505"/>
      <c r="G2" s="505"/>
      <c r="H2" s="505"/>
      <c r="I2" s="505"/>
    </row>
    <row r="3" spans="1:9" ht="17.25" thickBot="1">
      <c r="A3" s="144" t="s">
        <v>89</v>
      </c>
      <c r="B3" s="144"/>
      <c r="C3" s="144"/>
      <c r="D3" s="144"/>
      <c r="E3" s="144"/>
      <c r="F3" s="144"/>
      <c r="G3" s="144"/>
      <c r="H3" s="144"/>
      <c r="I3" s="145" t="s">
        <v>10</v>
      </c>
    </row>
    <row r="4" spans="1:9">
      <c r="A4" s="585" t="s">
        <v>45</v>
      </c>
      <c r="B4" s="586"/>
      <c r="C4" s="587"/>
      <c r="D4" s="588" t="s">
        <v>52</v>
      </c>
      <c r="E4" s="590" t="s">
        <v>7</v>
      </c>
      <c r="F4" s="590" t="s">
        <v>16</v>
      </c>
      <c r="G4" s="590" t="s">
        <v>84</v>
      </c>
      <c r="H4" s="590" t="s">
        <v>39</v>
      </c>
      <c r="I4" s="592" t="s">
        <v>40</v>
      </c>
    </row>
    <row r="5" spans="1:9" ht="17.25" thickBot="1">
      <c r="A5" s="153" t="s">
        <v>37</v>
      </c>
      <c r="B5" s="149" t="s">
        <v>31</v>
      </c>
      <c r="C5" s="150" t="s">
        <v>35</v>
      </c>
      <c r="D5" s="589"/>
      <c r="E5" s="591"/>
      <c r="F5" s="591"/>
      <c r="G5" s="591"/>
      <c r="H5" s="591"/>
      <c r="I5" s="593"/>
    </row>
    <row r="6" spans="1:9">
      <c r="A6" s="676" t="s">
        <v>38</v>
      </c>
      <c r="B6" s="658" t="s">
        <v>145</v>
      </c>
      <c r="C6" s="674" t="s">
        <v>19</v>
      </c>
      <c r="D6" s="93" t="s">
        <v>44</v>
      </c>
      <c r="E6" s="94">
        <v>115830840</v>
      </c>
      <c r="F6" s="94">
        <v>0</v>
      </c>
      <c r="G6" s="94">
        <v>0</v>
      </c>
      <c r="H6" s="94">
        <v>0</v>
      </c>
      <c r="I6" s="111">
        <f>SUM(E6:H6)</f>
        <v>115830840</v>
      </c>
    </row>
    <row r="7" spans="1:9">
      <c r="A7" s="676"/>
      <c r="B7" s="658"/>
      <c r="C7" s="674"/>
      <c r="D7" s="93" t="s">
        <v>42</v>
      </c>
      <c r="E7" s="94">
        <v>115471940</v>
      </c>
      <c r="F7" s="91">
        <v>0</v>
      </c>
      <c r="G7" s="91">
        <v>0</v>
      </c>
      <c r="H7" s="91">
        <v>0</v>
      </c>
      <c r="I7" s="92">
        <f t="shared" ref="I7:I14" si="0">SUM(E7:H7)</f>
        <v>115471940</v>
      </c>
    </row>
    <row r="8" spans="1:9">
      <c r="A8" s="676"/>
      <c r="B8" s="659"/>
      <c r="C8" s="675"/>
      <c r="D8" s="93" t="s">
        <v>46</v>
      </c>
      <c r="E8" s="94">
        <f>E7-E6</f>
        <v>-358900</v>
      </c>
      <c r="F8" s="91">
        <v>0</v>
      </c>
      <c r="G8" s="91">
        <v>0</v>
      </c>
      <c r="H8" s="91">
        <v>0</v>
      </c>
      <c r="I8" s="92">
        <f t="shared" si="0"/>
        <v>-358900</v>
      </c>
    </row>
    <row r="9" spans="1:9">
      <c r="A9" s="676"/>
      <c r="B9" s="643"/>
      <c r="C9" s="673" t="s">
        <v>22</v>
      </c>
      <c r="D9" s="93" t="s">
        <v>44</v>
      </c>
      <c r="E9" s="91">
        <v>10905350</v>
      </c>
      <c r="F9" s="91">
        <v>0</v>
      </c>
      <c r="G9" s="91">
        <v>0</v>
      </c>
      <c r="H9" s="91">
        <v>0</v>
      </c>
      <c r="I9" s="92">
        <f t="shared" si="0"/>
        <v>10905350</v>
      </c>
    </row>
    <row r="10" spans="1:9">
      <c r="A10" s="676"/>
      <c r="B10" s="643"/>
      <c r="C10" s="671"/>
      <c r="D10" s="93" t="s">
        <v>42</v>
      </c>
      <c r="E10" s="91">
        <v>10905350</v>
      </c>
      <c r="F10" s="91">
        <v>0</v>
      </c>
      <c r="G10" s="91">
        <v>0</v>
      </c>
      <c r="H10" s="91">
        <v>0</v>
      </c>
      <c r="I10" s="92">
        <f>SUM(E10:H10)</f>
        <v>10905350</v>
      </c>
    </row>
    <row r="11" spans="1:9">
      <c r="A11" s="676"/>
      <c r="B11" s="643"/>
      <c r="C11" s="672"/>
      <c r="D11" s="93" t="s">
        <v>46</v>
      </c>
      <c r="E11" s="94">
        <f>E10-E9</f>
        <v>0</v>
      </c>
      <c r="F11" s="91">
        <v>0</v>
      </c>
      <c r="G11" s="91">
        <v>0</v>
      </c>
      <c r="H11" s="91">
        <v>0</v>
      </c>
      <c r="I11" s="92">
        <f t="shared" si="0"/>
        <v>0</v>
      </c>
    </row>
    <row r="12" spans="1:9">
      <c r="A12" s="676"/>
      <c r="B12" s="643"/>
      <c r="C12" s="673" t="s">
        <v>106</v>
      </c>
      <c r="D12" s="93" t="s">
        <v>44</v>
      </c>
      <c r="E12" s="91">
        <v>11957060</v>
      </c>
      <c r="F12" s="91">
        <v>0</v>
      </c>
      <c r="G12" s="91">
        <v>0</v>
      </c>
      <c r="H12" s="91">
        <v>0</v>
      </c>
      <c r="I12" s="92">
        <f t="shared" si="0"/>
        <v>11957060</v>
      </c>
    </row>
    <row r="13" spans="1:9">
      <c r="A13" s="676"/>
      <c r="B13" s="643"/>
      <c r="C13" s="671"/>
      <c r="D13" s="93" t="s">
        <v>42</v>
      </c>
      <c r="E13" s="94">
        <v>9114050</v>
      </c>
      <c r="F13" s="91">
        <v>0</v>
      </c>
      <c r="G13" s="91">
        <v>0</v>
      </c>
      <c r="H13" s="91">
        <v>0</v>
      </c>
      <c r="I13" s="92">
        <f t="shared" si="0"/>
        <v>9114050</v>
      </c>
    </row>
    <row r="14" spans="1:9">
      <c r="A14" s="676"/>
      <c r="B14" s="643"/>
      <c r="C14" s="672"/>
      <c r="D14" s="93" t="s">
        <v>46</v>
      </c>
      <c r="E14" s="94">
        <f>E13-E12</f>
        <v>-2843010</v>
      </c>
      <c r="F14" s="91">
        <v>0</v>
      </c>
      <c r="G14" s="91">
        <v>0</v>
      </c>
      <c r="H14" s="91">
        <v>0</v>
      </c>
      <c r="I14" s="92">
        <f t="shared" si="0"/>
        <v>-2843010</v>
      </c>
    </row>
    <row r="15" spans="1:9">
      <c r="A15" s="676"/>
      <c r="B15" s="643"/>
      <c r="C15" s="636" t="s">
        <v>5</v>
      </c>
      <c r="D15" s="95" t="s">
        <v>44</v>
      </c>
      <c r="E15" s="96">
        <f>E6+E9+E12</f>
        <v>138693250</v>
      </c>
      <c r="F15" s="96">
        <v>0</v>
      </c>
      <c r="G15" s="96">
        <v>0</v>
      </c>
      <c r="H15" s="96">
        <v>0</v>
      </c>
      <c r="I15" s="97">
        <f t="shared" ref="I15:I17" si="1">SUM(E15:H15)</f>
        <v>138693250</v>
      </c>
    </row>
    <row r="16" spans="1:9">
      <c r="A16" s="676"/>
      <c r="B16" s="643"/>
      <c r="C16" s="637"/>
      <c r="D16" s="95" t="s">
        <v>42</v>
      </c>
      <c r="E16" s="96">
        <f t="shared" ref="E16:E17" si="2">E7+E10+E13</f>
        <v>135491340</v>
      </c>
      <c r="F16" s="96">
        <v>0</v>
      </c>
      <c r="G16" s="96">
        <v>0</v>
      </c>
      <c r="H16" s="96">
        <v>0</v>
      </c>
      <c r="I16" s="97">
        <f t="shared" si="1"/>
        <v>135491340</v>
      </c>
    </row>
    <row r="17" spans="1:9">
      <c r="A17" s="676"/>
      <c r="B17" s="643"/>
      <c r="C17" s="638"/>
      <c r="D17" s="95" t="s">
        <v>46</v>
      </c>
      <c r="E17" s="96">
        <f t="shared" si="2"/>
        <v>-3201910</v>
      </c>
      <c r="F17" s="96">
        <v>0</v>
      </c>
      <c r="G17" s="96">
        <v>0</v>
      </c>
      <c r="H17" s="96">
        <v>0</v>
      </c>
      <c r="I17" s="97">
        <f t="shared" si="1"/>
        <v>-3201910</v>
      </c>
    </row>
    <row r="18" spans="1:9">
      <c r="A18" s="676"/>
      <c r="B18" s="657" t="s">
        <v>146</v>
      </c>
      <c r="C18" s="696" t="s">
        <v>19</v>
      </c>
      <c r="D18" s="90" t="s">
        <v>44</v>
      </c>
      <c r="E18" s="91">
        <v>108054000</v>
      </c>
      <c r="F18" s="91">
        <v>0</v>
      </c>
      <c r="G18" s="91">
        <v>0</v>
      </c>
      <c r="H18" s="98">
        <v>0</v>
      </c>
      <c r="I18" s="92">
        <f>SUM(E18:H18)</f>
        <v>108054000</v>
      </c>
    </row>
    <row r="19" spans="1:9">
      <c r="A19" s="676"/>
      <c r="B19" s="658"/>
      <c r="C19" s="674"/>
      <c r="D19" s="93" t="s">
        <v>42</v>
      </c>
      <c r="E19" s="94">
        <v>107972730</v>
      </c>
      <c r="F19" s="91">
        <v>0</v>
      </c>
      <c r="G19" s="91">
        <v>0</v>
      </c>
      <c r="H19" s="98">
        <v>0</v>
      </c>
      <c r="I19" s="92">
        <f t="shared" ref="I19:I21" si="3">SUM(E19:H19)</f>
        <v>107972730</v>
      </c>
    </row>
    <row r="20" spans="1:9">
      <c r="A20" s="676"/>
      <c r="B20" s="659"/>
      <c r="C20" s="675"/>
      <c r="D20" s="93" t="s">
        <v>46</v>
      </c>
      <c r="E20" s="94">
        <f>E19-E18</f>
        <v>-81270</v>
      </c>
      <c r="F20" s="91">
        <v>0</v>
      </c>
      <c r="G20" s="91">
        <v>0</v>
      </c>
      <c r="H20" s="98">
        <v>0</v>
      </c>
      <c r="I20" s="92">
        <f t="shared" si="3"/>
        <v>-81270</v>
      </c>
    </row>
    <row r="21" spans="1:9">
      <c r="A21" s="676"/>
      <c r="B21" s="697"/>
      <c r="C21" s="673" t="s">
        <v>22</v>
      </c>
      <c r="D21" s="93" t="s">
        <v>44</v>
      </c>
      <c r="E21" s="91">
        <v>11410560</v>
      </c>
      <c r="F21" s="91">
        <v>0</v>
      </c>
      <c r="G21" s="91">
        <v>0</v>
      </c>
      <c r="H21" s="98">
        <v>0</v>
      </c>
      <c r="I21" s="92">
        <f t="shared" si="3"/>
        <v>11410560</v>
      </c>
    </row>
    <row r="22" spans="1:9">
      <c r="A22" s="676"/>
      <c r="B22" s="698"/>
      <c r="C22" s="671"/>
      <c r="D22" s="93" t="s">
        <v>42</v>
      </c>
      <c r="E22" s="91">
        <v>11410560</v>
      </c>
      <c r="F22" s="91">
        <v>0</v>
      </c>
      <c r="G22" s="91">
        <v>0</v>
      </c>
      <c r="H22" s="98">
        <v>0</v>
      </c>
      <c r="I22" s="92">
        <f>SUM(E22:H22)</f>
        <v>11410560</v>
      </c>
    </row>
    <row r="23" spans="1:9">
      <c r="A23" s="676"/>
      <c r="B23" s="698"/>
      <c r="C23" s="672"/>
      <c r="D23" s="93" t="s">
        <v>46</v>
      </c>
      <c r="E23" s="94">
        <f>E22-E21</f>
        <v>0</v>
      </c>
      <c r="F23" s="91">
        <v>0</v>
      </c>
      <c r="G23" s="91">
        <v>0</v>
      </c>
      <c r="H23" s="98">
        <v>0</v>
      </c>
      <c r="I23" s="92">
        <f t="shared" ref="I23:I26" si="4">SUM(E23:H23)</f>
        <v>0</v>
      </c>
    </row>
    <row r="24" spans="1:9">
      <c r="A24" s="676"/>
      <c r="B24" s="698"/>
      <c r="C24" s="673" t="s">
        <v>106</v>
      </c>
      <c r="D24" s="93" t="s">
        <v>44</v>
      </c>
      <c r="E24" s="91">
        <v>11115440</v>
      </c>
      <c r="F24" s="91">
        <v>0</v>
      </c>
      <c r="G24" s="91">
        <v>0</v>
      </c>
      <c r="H24" s="98">
        <v>0</v>
      </c>
      <c r="I24" s="92">
        <f t="shared" si="4"/>
        <v>11115440</v>
      </c>
    </row>
    <row r="25" spans="1:9">
      <c r="A25" s="676"/>
      <c r="B25" s="698"/>
      <c r="C25" s="671"/>
      <c r="D25" s="93" t="s">
        <v>42</v>
      </c>
      <c r="E25" s="94">
        <v>10094820</v>
      </c>
      <c r="F25" s="91">
        <v>0</v>
      </c>
      <c r="G25" s="91">
        <v>0</v>
      </c>
      <c r="H25" s="98">
        <v>0</v>
      </c>
      <c r="I25" s="92">
        <f t="shared" si="4"/>
        <v>10094820</v>
      </c>
    </row>
    <row r="26" spans="1:9">
      <c r="A26" s="676"/>
      <c r="B26" s="698"/>
      <c r="C26" s="672"/>
      <c r="D26" s="93" t="s">
        <v>46</v>
      </c>
      <c r="E26" s="94">
        <f>E25-E24</f>
        <v>-1020620</v>
      </c>
      <c r="F26" s="91">
        <v>0</v>
      </c>
      <c r="G26" s="91">
        <v>0</v>
      </c>
      <c r="H26" s="98">
        <v>0</v>
      </c>
      <c r="I26" s="92">
        <f t="shared" si="4"/>
        <v>-1020620</v>
      </c>
    </row>
    <row r="27" spans="1:9">
      <c r="A27" s="676"/>
      <c r="B27" s="698"/>
      <c r="C27" s="636" t="s">
        <v>5</v>
      </c>
      <c r="D27" s="95" t="s">
        <v>44</v>
      </c>
      <c r="E27" s="96">
        <f>E18+E21+E24</f>
        <v>130580000</v>
      </c>
      <c r="F27" s="96">
        <v>0</v>
      </c>
      <c r="G27" s="96">
        <v>0</v>
      </c>
      <c r="H27" s="96">
        <v>0</v>
      </c>
      <c r="I27" s="97">
        <f t="shared" ref="I27:I29" si="5">SUM(E27:H27)</f>
        <v>130580000</v>
      </c>
    </row>
    <row r="28" spans="1:9">
      <c r="A28" s="676"/>
      <c r="B28" s="698"/>
      <c r="C28" s="637"/>
      <c r="D28" s="95" t="s">
        <v>42</v>
      </c>
      <c r="E28" s="96">
        <f t="shared" ref="E28:E29" si="6">E19+E22+E25</f>
        <v>129478110</v>
      </c>
      <c r="F28" s="96">
        <v>0</v>
      </c>
      <c r="G28" s="96">
        <v>0</v>
      </c>
      <c r="H28" s="96">
        <v>0</v>
      </c>
      <c r="I28" s="97">
        <f t="shared" si="5"/>
        <v>129478110</v>
      </c>
    </row>
    <row r="29" spans="1:9">
      <c r="A29" s="676"/>
      <c r="B29" s="699"/>
      <c r="C29" s="700"/>
      <c r="D29" s="95" t="s">
        <v>173</v>
      </c>
      <c r="E29" s="96">
        <f t="shared" si="6"/>
        <v>-1101890</v>
      </c>
      <c r="F29" s="96">
        <v>0</v>
      </c>
      <c r="G29" s="96">
        <v>0</v>
      </c>
      <c r="H29" s="96">
        <v>0</v>
      </c>
      <c r="I29" s="97">
        <f t="shared" si="5"/>
        <v>-1101890</v>
      </c>
    </row>
    <row r="30" spans="1:9">
      <c r="A30" s="676"/>
      <c r="B30" s="691" t="s">
        <v>147</v>
      </c>
      <c r="C30" s="694" t="s">
        <v>19</v>
      </c>
      <c r="D30" s="90" t="s">
        <v>44</v>
      </c>
      <c r="E30" s="91">
        <v>20290350</v>
      </c>
      <c r="F30" s="91">
        <v>0</v>
      </c>
      <c r="G30" s="91">
        <v>0</v>
      </c>
      <c r="H30" s="98">
        <v>0</v>
      </c>
      <c r="I30" s="92">
        <f>SUM(E30:H30)</f>
        <v>20290350</v>
      </c>
    </row>
    <row r="31" spans="1:9">
      <c r="A31" s="676"/>
      <c r="B31" s="692"/>
      <c r="C31" s="674"/>
      <c r="D31" s="93" t="s">
        <v>42</v>
      </c>
      <c r="E31" s="94">
        <v>20094215</v>
      </c>
      <c r="F31" s="91">
        <v>0</v>
      </c>
      <c r="G31" s="91">
        <v>0</v>
      </c>
      <c r="H31" s="98">
        <v>0</v>
      </c>
      <c r="I31" s="92">
        <f t="shared" ref="I31:I33" si="7">SUM(E31:H31)</f>
        <v>20094215</v>
      </c>
    </row>
    <row r="32" spans="1:9">
      <c r="A32" s="676"/>
      <c r="B32" s="693"/>
      <c r="C32" s="695"/>
      <c r="D32" s="93" t="s">
        <v>46</v>
      </c>
      <c r="E32" s="94">
        <f>E31-E30</f>
        <v>-196135</v>
      </c>
      <c r="F32" s="91">
        <v>0</v>
      </c>
      <c r="G32" s="91">
        <v>0</v>
      </c>
      <c r="H32" s="98">
        <v>0</v>
      </c>
      <c r="I32" s="92">
        <f t="shared" si="7"/>
        <v>-196135</v>
      </c>
    </row>
    <row r="33" spans="1:9">
      <c r="A33" s="676"/>
      <c r="B33" s="643"/>
      <c r="C33" s="671" t="s">
        <v>22</v>
      </c>
      <c r="D33" s="93" t="s">
        <v>44</v>
      </c>
      <c r="E33" s="91">
        <v>1914260</v>
      </c>
      <c r="F33" s="91">
        <v>0</v>
      </c>
      <c r="G33" s="91">
        <v>0</v>
      </c>
      <c r="H33" s="98">
        <v>0</v>
      </c>
      <c r="I33" s="92">
        <f t="shared" si="7"/>
        <v>1914260</v>
      </c>
    </row>
    <row r="34" spans="1:9">
      <c r="A34" s="676"/>
      <c r="B34" s="643"/>
      <c r="C34" s="671"/>
      <c r="D34" s="93" t="s">
        <v>42</v>
      </c>
      <c r="E34" s="91">
        <v>1914260</v>
      </c>
      <c r="F34" s="91">
        <v>0</v>
      </c>
      <c r="G34" s="91">
        <v>0</v>
      </c>
      <c r="H34" s="98">
        <v>0</v>
      </c>
      <c r="I34" s="92">
        <f>SUM(E34:H34)</f>
        <v>1914260</v>
      </c>
    </row>
    <row r="35" spans="1:9">
      <c r="A35" s="676"/>
      <c r="B35" s="643"/>
      <c r="C35" s="672"/>
      <c r="D35" s="93" t="s">
        <v>46</v>
      </c>
      <c r="E35" s="94">
        <f>E34-E33</f>
        <v>0</v>
      </c>
      <c r="F35" s="91">
        <v>0</v>
      </c>
      <c r="G35" s="91">
        <v>0</v>
      </c>
      <c r="H35" s="98">
        <v>0</v>
      </c>
      <c r="I35" s="92">
        <f t="shared" ref="I35:I38" si="8">SUM(E35:H35)</f>
        <v>0</v>
      </c>
    </row>
    <row r="36" spans="1:9">
      <c r="A36" s="676"/>
      <c r="B36" s="643"/>
      <c r="C36" s="673" t="s">
        <v>106</v>
      </c>
      <c r="D36" s="93" t="s">
        <v>44</v>
      </c>
      <c r="E36" s="91">
        <v>2685190</v>
      </c>
      <c r="F36" s="91">
        <v>0</v>
      </c>
      <c r="G36" s="91">
        <v>0</v>
      </c>
      <c r="H36" s="98">
        <v>0</v>
      </c>
      <c r="I36" s="92">
        <f t="shared" si="8"/>
        <v>2685190</v>
      </c>
    </row>
    <row r="37" spans="1:9">
      <c r="A37" s="676"/>
      <c r="B37" s="643"/>
      <c r="C37" s="671"/>
      <c r="D37" s="93" t="s">
        <v>42</v>
      </c>
      <c r="E37" s="94">
        <v>1999410</v>
      </c>
      <c r="F37" s="91">
        <v>0</v>
      </c>
      <c r="G37" s="91">
        <v>0</v>
      </c>
      <c r="H37" s="98">
        <v>0</v>
      </c>
      <c r="I37" s="92">
        <f t="shared" si="8"/>
        <v>1999410</v>
      </c>
    </row>
    <row r="38" spans="1:9">
      <c r="A38" s="676"/>
      <c r="B38" s="643"/>
      <c r="C38" s="672"/>
      <c r="D38" s="93" t="s">
        <v>46</v>
      </c>
      <c r="E38" s="94">
        <f>E37-E36</f>
        <v>-685780</v>
      </c>
      <c r="F38" s="91">
        <v>0</v>
      </c>
      <c r="G38" s="91">
        <v>0</v>
      </c>
      <c r="H38" s="98">
        <v>0</v>
      </c>
      <c r="I38" s="92">
        <f t="shared" si="8"/>
        <v>-685780</v>
      </c>
    </row>
    <row r="39" spans="1:9">
      <c r="A39" s="676"/>
      <c r="B39" s="643"/>
      <c r="C39" s="636" t="s">
        <v>5</v>
      </c>
      <c r="D39" s="95" t="s">
        <v>44</v>
      </c>
      <c r="E39" s="96">
        <f>E30+E33+E36</f>
        <v>24889800</v>
      </c>
      <c r="F39" s="96">
        <v>0</v>
      </c>
      <c r="G39" s="96">
        <v>0</v>
      </c>
      <c r="H39" s="96">
        <v>0</v>
      </c>
      <c r="I39" s="97">
        <f>I30+I33+I36</f>
        <v>24889800</v>
      </c>
    </row>
    <row r="40" spans="1:9">
      <c r="A40" s="676"/>
      <c r="B40" s="643"/>
      <c r="C40" s="637"/>
      <c r="D40" s="95" t="s">
        <v>42</v>
      </c>
      <c r="E40" s="96">
        <f t="shared" ref="E40:E41" si="9">E31+E34+E37</f>
        <v>24007885</v>
      </c>
      <c r="F40" s="96">
        <v>0</v>
      </c>
      <c r="G40" s="96">
        <v>0</v>
      </c>
      <c r="H40" s="96">
        <v>0</v>
      </c>
      <c r="I40" s="97">
        <f t="shared" ref="I40:I41" si="10">I31+I34+I37</f>
        <v>24007885</v>
      </c>
    </row>
    <row r="41" spans="1:9">
      <c r="A41" s="676"/>
      <c r="B41" s="643"/>
      <c r="C41" s="638"/>
      <c r="D41" s="95" t="s">
        <v>46</v>
      </c>
      <c r="E41" s="96">
        <f t="shared" si="9"/>
        <v>-881915</v>
      </c>
      <c r="F41" s="96">
        <v>0</v>
      </c>
      <c r="G41" s="96">
        <v>0</v>
      </c>
      <c r="H41" s="96">
        <v>0</v>
      </c>
      <c r="I41" s="97">
        <f t="shared" si="10"/>
        <v>-881915</v>
      </c>
    </row>
    <row r="42" spans="1:9">
      <c r="A42" s="676"/>
      <c r="B42" s="657" t="s">
        <v>148</v>
      </c>
      <c r="C42" s="696" t="s">
        <v>19</v>
      </c>
      <c r="D42" s="90" t="s">
        <v>44</v>
      </c>
      <c r="E42" s="91">
        <v>20496000</v>
      </c>
      <c r="F42" s="91">
        <v>0</v>
      </c>
      <c r="G42" s="91">
        <v>0</v>
      </c>
      <c r="H42" s="91">
        <v>0</v>
      </c>
      <c r="I42" s="92">
        <f>SUM(E42:H42)</f>
        <v>20496000</v>
      </c>
    </row>
    <row r="43" spans="1:9">
      <c r="A43" s="676"/>
      <c r="B43" s="658"/>
      <c r="C43" s="674"/>
      <c r="D43" s="93" t="s">
        <v>42</v>
      </c>
      <c r="E43" s="94">
        <v>20430620</v>
      </c>
      <c r="F43" s="91">
        <v>0</v>
      </c>
      <c r="G43" s="91">
        <v>0</v>
      </c>
      <c r="H43" s="91">
        <v>0</v>
      </c>
      <c r="I43" s="92">
        <f t="shared" ref="I43:I50" si="11">SUM(E43:H43)</f>
        <v>20430620</v>
      </c>
    </row>
    <row r="44" spans="1:9">
      <c r="A44" s="676"/>
      <c r="B44" s="659"/>
      <c r="C44" s="675"/>
      <c r="D44" s="93" t="s">
        <v>46</v>
      </c>
      <c r="E44" s="94">
        <f>E43-E42</f>
        <v>-65380</v>
      </c>
      <c r="F44" s="91">
        <v>0</v>
      </c>
      <c r="G44" s="91">
        <v>0</v>
      </c>
      <c r="H44" s="91">
        <v>0</v>
      </c>
      <c r="I44" s="92">
        <f t="shared" si="11"/>
        <v>-65380</v>
      </c>
    </row>
    <row r="45" spans="1:9">
      <c r="A45" s="676"/>
      <c r="B45" s="643"/>
      <c r="C45" s="673" t="s">
        <v>22</v>
      </c>
      <c r="D45" s="93" t="s">
        <v>44</v>
      </c>
      <c r="E45" s="91">
        <v>1958000</v>
      </c>
      <c r="F45" s="91">
        <v>0</v>
      </c>
      <c r="G45" s="91">
        <v>0</v>
      </c>
      <c r="H45" s="91">
        <v>0</v>
      </c>
      <c r="I45" s="92">
        <f t="shared" si="11"/>
        <v>1958000</v>
      </c>
    </row>
    <row r="46" spans="1:9">
      <c r="A46" s="676"/>
      <c r="B46" s="643"/>
      <c r="C46" s="671"/>
      <c r="D46" s="93" t="s">
        <v>42</v>
      </c>
      <c r="E46" s="91">
        <v>1958000</v>
      </c>
      <c r="F46" s="91">
        <v>0</v>
      </c>
      <c r="G46" s="91">
        <v>0</v>
      </c>
      <c r="H46" s="91">
        <v>0</v>
      </c>
      <c r="I46" s="92">
        <f t="shared" si="11"/>
        <v>1958000</v>
      </c>
    </row>
    <row r="47" spans="1:9">
      <c r="A47" s="676"/>
      <c r="B47" s="643"/>
      <c r="C47" s="672"/>
      <c r="D47" s="93" t="s">
        <v>46</v>
      </c>
      <c r="E47" s="94">
        <f>E46-E45</f>
        <v>0</v>
      </c>
      <c r="F47" s="91">
        <v>0</v>
      </c>
      <c r="G47" s="91">
        <v>0</v>
      </c>
      <c r="H47" s="91">
        <v>0</v>
      </c>
      <c r="I47" s="92">
        <f t="shared" si="11"/>
        <v>0</v>
      </c>
    </row>
    <row r="48" spans="1:9">
      <c r="A48" s="676"/>
      <c r="B48" s="643"/>
      <c r="C48" s="673" t="s">
        <v>23</v>
      </c>
      <c r="D48" s="93" t="s">
        <v>44</v>
      </c>
      <c r="E48" s="91">
        <v>2614000</v>
      </c>
      <c r="F48" s="91">
        <v>0</v>
      </c>
      <c r="G48" s="91">
        <v>0</v>
      </c>
      <c r="H48" s="91">
        <v>0</v>
      </c>
      <c r="I48" s="92">
        <f t="shared" si="11"/>
        <v>2614000</v>
      </c>
    </row>
    <row r="49" spans="1:9">
      <c r="A49" s="676"/>
      <c r="B49" s="643"/>
      <c r="C49" s="671"/>
      <c r="D49" s="93" t="s">
        <v>42</v>
      </c>
      <c r="E49" s="94">
        <v>2288410</v>
      </c>
      <c r="F49" s="91">
        <v>0</v>
      </c>
      <c r="G49" s="91">
        <v>0</v>
      </c>
      <c r="H49" s="91">
        <v>0</v>
      </c>
      <c r="I49" s="92">
        <f t="shared" si="11"/>
        <v>2288410</v>
      </c>
    </row>
    <row r="50" spans="1:9">
      <c r="A50" s="676"/>
      <c r="B50" s="643"/>
      <c r="C50" s="672"/>
      <c r="D50" s="93" t="s">
        <v>46</v>
      </c>
      <c r="E50" s="94">
        <f>E49-E48</f>
        <v>-325590</v>
      </c>
      <c r="F50" s="91">
        <v>0</v>
      </c>
      <c r="G50" s="91">
        <v>0</v>
      </c>
      <c r="H50" s="91">
        <v>0</v>
      </c>
      <c r="I50" s="92">
        <f t="shared" si="11"/>
        <v>-325590</v>
      </c>
    </row>
    <row r="51" spans="1:9">
      <c r="A51" s="676"/>
      <c r="B51" s="643"/>
      <c r="C51" s="636" t="s">
        <v>5</v>
      </c>
      <c r="D51" s="95" t="s">
        <v>44</v>
      </c>
      <c r="E51" s="96">
        <f>E48+E45+E42</f>
        <v>25068000</v>
      </c>
      <c r="F51" s="96">
        <v>0</v>
      </c>
      <c r="G51" s="96">
        <v>0</v>
      </c>
      <c r="H51" s="96">
        <v>0</v>
      </c>
      <c r="I51" s="97">
        <f t="shared" ref="I51:I53" si="12">SUM(E51:H51)</f>
        <v>25068000</v>
      </c>
    </row>
    <row r="52" spans="1:9">
      <c r="A52" s="676"/>
      <c r="B52" s="643"/>
      <c r="C52" s="637"/>
      <c r="D52" s="95" t="s">
        <v>42</v>
      </c>
      <c r="E52" s="96">
        <f t="shared" ref="E52:E53" si="13">E49+E46+E43</f>
        <v>24677030</v>
      </c>
      <c r="F52" s="96">
        <v>0</v>
      </c>
      <c r="G52" s="96">
        <v>0</v>
      </c>
      <c r="H52" s="96">
        <v>0</v>
      </c>
      <c r="I52" s="97">
        <f t="shared" si="12"/>
        <v>24677030</v>
      </c>
    </row>
    <row r="53" spans="1:9">
      <c r="A53" s="676"/>
      <c r="B53" s="643"/>
      <c r="C53" s="638"/>
      <c r="D53" s="95" t="s">
        <v>46</v>
      </c>
      <c r="E53" s="96">
        <f t="shared" si="13"/>
        <v>-390970</v>
      </c>
      <c r="F53" s="96">
        <v>0</v>
      </c>
      <c r="G53" s="96">
        <v>0</v>
      </c>
      <c r="H53" s="96">
        <v>0</v>
      </c>
      <c r="I53" s="97">
        <f t="shared" si="12"/>
        <v>-390970</v>
      </c>
    </row>
    <row r="54" spans="1:9">
      <c r="A54" s="676"/>
      <c r="B54" s="657" t="s">
        <v>151</v>
      </c>
      <c r="C54" s="696" t="s">
        <v>19</v>
      </c>
      <c r="D54" s="90" t="s">
        <v>44</v>
      </c>
      <c r="E54" s="91">
        <v>13260000</v>
      </c>
      <c r="F54" s="91">
        <v>0</v>
      </c>
      <c r="G54" s="91">
        <v>0</v>
      </c>
      <c r="H54" s="91">
        <v>0</v>
      </c>
      <c r="I54" s="92">
        <f>SUM(E54:H54)</f>
        <v>13260000</v>
      </c>
    </row>
    <row r="55" spans="1:9">
      <c r="A55" s="676"/>
      <c r="B55" s="658"/>
      <c r="C55" s="674"/>
      <c r="D55" s="93" t="s">
        <v>42</v>
      </c>
      <c r="E55" s="94">
        <v>12465220</v>
      </c>
      <c r="F55" s="91">
        <v>0</v>
      </c>
      <c r="G55" s="91">
        <v>0</v>
      </c>
      <c r="H55" s="91">
        <v>0</v>
      </c>
      <c r="I55" s="92">
        <f t="shared" ref="I55:I62" si="14">SUM(E55:H55)</f>
        <v>12465220</v>
      </c>
    </row>
    <row r="56" spans="1:9">
      <c r="A56" s="676"/>
      <c r="B56" s="659"/>
      <c r="C56" s="675"/>
      <c r="D56" s="93" t="s">
        <v>46</v>
      </c>
      <c r="E56" s="94">
        <f>E55-E54</f>
        <v>-794780</v>
      </c>
      <c r="F56" s="91">
        <v>0</v>
      </c>
      <c r="G56" s="91">
        <v>0</v>
      </c>
      <c r="H56" s="91">
        <v>0</v>
      </c>
      <c r="I56" s="92">
        <f t="shared" si="14"/>
        <v>-794780</v>
      </c>
    </row>
    <row r="57" spans="1:9">
      <c r="A57" s="676"/>
      <c r="B57" s="643"/>
      <c r="C57" s="673" t="s">
        <v>22</v>
      </c>
      <c r="D57" s="93" t="s">
        <v>44</v>
      </c>
      <c r="E57" s="94">
        <v>1308000</v>
      </c>
      <c r="F57" s="91">
        <v>0</v>
      </c>
      <c r="G57" s="91">
        <v>0</v>
      </c>
      <c r="H57" s="91">
        <v>0</v>
      </c>
      <c r="I57" s="92">
        <f t="shared" si="14"/>
        <v>1308000</v>
      </c>
    </row>
    <row r="58" spans="1:9">
      <c r="A58" s="676"/>
      <c r="B58" s="643"/>
      <c r="C58" s="671"/>
      <c r="D58" s="93" t="s">
        <v>42</v>
      </c>
      <c r="E58" s="94">
        <v>294660</v>
      </c>
      <c r="F58" s="91">
        <v>0</v>
      </c>
      <c r="G58" s="91">
        <v>0</v>
      </c>
      <c r="H58" s="91">
        <v>0</v>
      </c>
      <c r="I58" s="92">
        <f t="shared" si="14"/>
        <v>294660</v>
      </c>
    </row>
    <row r="59" spans="1:9">
      <c r="A59" s="676"/>
      <c r="B59" s="643"/>
      <c r="C59" s="672"/>
      <c r="D59" s="93" t="s">
        <v>46</v>
      </c>
      <c r="E59" s="94">
        <f>E58-E57</f>
        <v>-1013340</v>
      </c>
      <c r="F59" s="91">
        <v>0</v>
      </c>
      <c r="G59" s="91">
        <v>0</v>
      </c>
      <c r="H59" s="91">
        <v>0</v>
      </c>
      <c r="I59" s="92">
        <f t="shared" si="14"/>
        <v>-1013340</v>
      </c>
    </row>
    <row r="60" spans="1:9">
      <c r="A60" s="676"/>
      <c r="B60" s="643"/>
      <c r="C60" s="673" t="s">
        <v>23</v>
      </c>
      <c r="D60" s="93" t="s">
        <v>44</v>
      </c>
      <c r="E60" s="94">
        <v>1907200</v>
      </c>
      <c r="F60" s="91">
        <v>0</v>
      </c>
      <c r="G60" s="91">
        <v>0</v>
      </c>
      <c r="H60" s="91">
        <v>0</v>
      </c>
      <c r="I60" s="92">
        <f t="shared" si="14"/>
        <v>1907200</v>
      </c>
    </row>
    <row r="61" spans="1:9">
      <c r="A61" s="676"/>
      <c r="B61" s="643"/>
      <c r="C61" s="671"/>
      <c r="D61" s="93" t="s">
        <v>42</v>
      </c>
      <c r="E61" s="94">
        <v>1492270</v>
      </c>
      <c r="F61" s="94">
        <v>0</v>
      </c>
      <c r="G61" s="94">
        <v>0</v>
      </c>
      <c r="H61" s="94">
        <v>0</v>
      </c>
      <c r="I61" s="92">
        <f t="shared" si="14"/>
        <v>1492270</v>
      </c>
    </row>
    <row r="62" spans="1:9">
      <c r="A62" s="676"/>
      <c r="B62" s="643"/>
      <c r="C62" s="672"/>
      <c r="D62" s="93" t="s">
        <v>46</v>
      </c>
      <c r="E62" s="94">
        <f>E61-E60</f>
        <v>-414930</v>
      </c>
      <c r="F62" s="94">
        <v>0</v>
      </c>
      <c r="G62" s="94">
        <v>0</v>
      </c>
      <c r="H62" s="94">
        <v>0</v>
      </c>
      <c r="I62" s="92">
        <f t="shared" si="14"/>
        <v>-414930</v>
      </c>
    </row>
    <row r="63" spans="1:9">
      <c r="A63" s="676"/>
      <c r="B63" s="643"/>
      <c r="C63" s="636" t="s">
        <v>5</v>
      </c>
      <c r="D63" s="95" t="s">
        <v>44</v>
      </c>
      <c r="E63" s="96">
        <f>E60+E57+E54</f>
        <v>16475200</v>
      </c>
      <c r="F63" s="96">
        <v>0</v>
      </c>
      <c r="G63" s="96">
        <v>0</v>
      </c>
      <c r="H63" s="96">
        <v>0</v>
      </c>
      <c r="I63" s="97">
        <f t="shared" ref="I63:I65" si="15">SUM(E63:H63)</f>
        <v>16475200</v>
      </c>
    </row>
    <row r="64" spans="1:9">
      <c r="A64" s="676"/>
      <c r="B64" s="643"/>
      <c r="C64" s="637"/>
      <c r="D64" s="95" t="s">
        <v>42</v>
      </c>
      <c r="E64" s="96">
        <f t="shared" ref="E64:E65" si="16">E61+E58+E55</f>
        <v>14252150</v>
      </c>
      <c r="F64" s="96">
        <v>0</v>
      </c>
      <c r="G64" s="96">
        <v>0</v>
      </c>
      <c r="H64" s="96">
        <v>0</v>
      </c>
      <c r="I64" s="97">
        <f t="shared" si="15"/>
        <v>14252150</v>
      </c>
    </row>
    <row r="65" spans="1:9">
      <c r="A65" s="676"/>
      <c r="B65" s="643"/>
      <c r="C65" s="638"/>
      <c r="D65" s="95" t="s">
        <v>46</v>
      </c>
      <c r="E65" s="96">
        <f t="shared" si="16"/>
        <v>-2223050</v>
      </c>
      <c r="F65" s="96">
        <v>0</v>
      </c>
      <c r="G65" s="96">
        <v>0</v>
      </c>
      <c r="H65" s="96">
        <v>0</v>
      </c>
      <c r="I65" s="97">
        <f t="shared" si="15"/>
        <v>-2223050</v>
      </c>
    </row>
    <row r="66" spans="1:9" ht="16.5" customHeight="1">
      <c r="A66" s="676"/>
      <c r="B66" s="657" t="s">
        <v>150</v>
      </c>
      <c r="C66" s="696" t="s">
        <v>19</v>
      </c>
      <c r="D66" s="90" t="s">
        <v>44</v>
      </c>
      <c r="E66" s="94">
        <v>22200000</v>
      </c>
      <c r="F66" s="91">
        <v>0</v>
      </c>
      <c r="G66" s="91">
        <v>0</v>
      </c>
      <c r="H66" s="91">
        <v>0</v>
      </c>
      <c r="I66" s="92">
        <f>SUM(E66:H66)</f>
        <v>22200000</v>
      </c>
    </row>
    <row r="67" spans="1:9">
      <c r="A67" s="676"/>
      <c r="B67" s="658"/>
      <c r="C67" s="674"/>
      <c r="D67" s="93" t="s">
        <v>42</v>
      </c>
      <c r="E67" s="94">
        <v>21421050</v>
      </c>
      <c r="F67" s="91">
        <v>0</v>
      </c>
      <c r="G67" s="91">
        <v>0</v>
      </c>
      <c r="H67" s="91">
        <v>0</v>
      </c>
      <c r="I67" s="92">
        <f t="shared" ref="I67:I74" si="17">SUM(E67:H67)</f>
        <v>21421050</v>
      </c>
    </row>
    <row r="68" spans="1:9">
      <c r="A68" s="676"/>
      <c r="B68" s="659"/>
      <c r="C68" s="675"/>
      <c r="D68" s="93" t="s">
        <v>46</v>
      </c>
      <c r="E68" s="94">
        <f>E67-E66</f>
        <v>-778950</v>
      </c>
      <c r="F68" s="91">
        <v>0</v>
      </c>
      <c r="G68" s="91">
        <v>0</v>
      </c>
      <c r="H68" s="91">
        <v>0</v>
      </c>
      <c r="I68" s="92">
        <f t="shared" si="17"/>
        <v>-778950</v>
      </c>
    </row>
    <row r="69" spans="1:9" ht="16.5" customHeight="1">
      <c r="A69" s="676"/>
      <c r="B69" s="643"/>
      <c r="C69" s="673" t="s">
        <v>22</v>
      </c>
      <c r="D69" s="93" t="s">
        <v>44</v>
      </c>
      <c r="E69" s="94">
        <v>2100000</v>
      </c>
      <c r="F69" s="91">
        <v>0</v>
      </c>
      <c r="G69" s="91">
        <v>0</v>
      </c>
      <c r="H69" s="91">
        <v>0</v>
      </c>
      <c r="I69" s="92">
        <f t="shared" si="17"/>
        <v>2100000</v>
      </c>
    </row>
    <row r="70" spans="1:9">
      <c r="A70" s="676"/>
      <c r="B70" s="643"/>
      <c r="C70" s="671"/>
      <c r="D70" s="93" t="s">
        <v>42</v>
      </c>
      <c r="E70" s="94">
        <v>2033010</v>
      </c>
      <c r="F70" s="91">
        <v>0</v>
      </c>
      <c r="G70" s="91">
        <v>0</v>
      </c>
      <c r="H70" s="91">
        <v>0</v>
      </c>
      <c r="I70" s="92">
        <f t="shared" si="17"/>
        <v>2033010</v>
      </c>
    </row>
    <row r="71" spans="1:9">
      <c r="A71" s="676"/>
      <c r="B71" s="643"/>
      <c r="C71" s="672"/>
      <c r="D71" s="93" t="s">
        <v>46</v>
      </c>
      <c r="E71" s="94">
        <f>E70-E69</f>
        <v>-66990</v>
      </c>
      <c r="F71" s="91">
        <v>0</v>
      </c>
      <c r="G71" s="91">
        <v>0</v>
      </c>
      <c r="H71" s="91">
        <v>0</v>
      </c>
      <c r="I71" s="92">
        <f t="shared" si="17"/>
        <v>-66990</v>
      </c>
    </row>
    <row r="72" spans="1:9" ht="16.5" customHeight="1">
      <c r="A72" s="676"/>
      <c r="B72" s="643"/>
      <c r="C72" s="673" t="s">
        <v>23</v>
      </c>
      <c r="D72" s="93" t="s">
        <v>44</v>
      </c>
      <c r="E72" s="94">
        <v>2772000</v>
      </c>
      <c r="F72" s="91">
        <v>0</v>
      </c>
      <c r="G72" s="91">
        <v>0</v>
      </c>
      <c r="H72" s="91">
        <v>0</v>
      </c>
      <c r="I72" s="92">
        <f t="shared" si="17"/>
        <v>2772000</v>
      </c>
    </row>
    <row r="73" spans="1:9">
      <c r="A73" s="676"/>
      <c r="B73" s="643"/>
      <c r="C73" s="671"/>
      <c r="D73" s="93" t="s">
        <v>42</v>
      </c>
      <c r="E73" s="94">
        <v>2249350</v>
      </c>
      <c r="F73" s="94">
        <v>0</v>
      </c>
      <c r="G73" s="94">
        <v>0</v>
      </c>
      <c r="H73" s="94">
        <v>0</v>
      </c>
      <c r="I73" s="92">
        <f t="shared" si="17"/>
        <v>2249350</v>
      </c>
    </row>
    <row r="74" spans="1:9">
      <c r="A74" s="676"/>
      <c r="B74" s="643"/>
      <c r="C74" s="672"/>
      <c r="D74" s="93" t="s">
        <v>46</v>
      </c>
      <c r="E74" s="94">
        <f>E73-E72</f>
        <v>-522650</v>
      </c>
      <c r="F74" s="94">
        <v>0</v>
      </c>
      <c r="G74" s="94">
        <v>0</v>
      </c>
      <c r="H74" s="94">
        <v>0</v>
      </c>
      <c r="I74" s="92">
        <f t="shared" si="17"/>
        <v>-522650</v>
      </c>
    </row>
    <row r="75" spans="1:9">
      <c r="A75" s="676"/>
      <c r="B75" s="643"/>
      <c r="C75" s="636" t="s">
        <v>5</v>
      </c>
      <c r="D75" s="95" t="s">
        <v>44</v>
      </c>
      <c r="E75" s="96">
        <f>E72+E69+E66</f>
        <v>27072000</v>
      </c>
      <c r="F75" s="96">
        <v>0</v>
      </c>
      <c r="G75" s="96">
        <v>0</v>
      </c>
      <c r="H75" s="96">
        <v>0</v>
      </c>
      <c r="I75" s="97">
        <f t="shared" ref="I75:I77" si="18">SUM(E75:H75)</f>
        <v>27072000</v>
      </c>
    </row>
    <row r="76" spans="1:9">
      <c r="A76" s="676"/>
      <c r="B76" s="643"/>
      <c r="C76" s="637"/>
      <c r="D76" s="95" t="s">
        <v>42</v>
      </c>
      <c r="E76" s="96">
        <f t="shared" ref="E76:E77" si="19">E73+E70+E67</f>
        <v>25703410</v>
      </c>
      <c r="F76" s="96">
        <v>0</v>
      </c>
      <c r="G76" s="96">
        <v>0</v>
      </c>
      <c r="H76" s="96">
        <v>0</v>
      </c>
      <c r="I76" s="97">
        <f t="shared" si="18"/>
        <v>25703410</v>
      </c>
    </row>
    <row r="77" spans="1:9">
      <c r="A77" s="676"/>
      <c r="B77" s="701"/>
      <c r="C77" s="638"/>
      <c r="D77" s="95" t="s">
        <v>46</v>
      </c>
      <c r="E77" s="96">
        <f t="shared" si="19"/>
        <v>-1368590</v>
      </c>
      <c r="F77" s="96">
        <v>0</v>
      </c>
      <c r="G77" s="96">
        <v>0</v>
      </c>
      <c r="H77" s="96">
        <v>0</v>
      </c>
      <c r="I77" s="97">
        <f t="shared" si="18"/>
        <v>-1368590</v>
      </c>
    </row>
    <row r="78" spans="1:9">
      <c r="A78" s="676"/>
      <c r="B78" s="657" t="s">
        <v>149</v>
      </c>
      <c r="C78" s="696" t="s">
        <v>19</v>
      </c>
      <c r="D78" s="90" t="s">
        <v>44</v>
      </c>
      <c r="E78" s="94">
        <v>18885240</v>
      </c>
      <c r="F78" s="91">
        <v>0</v>
      </c>
      <c r="G78" s="91">
        <v>0</v>
      </c>
      <c r="H78" s="91">
        <v>0</v>
      </c>
      <c r="I78" s="92">
        <f>SUM(E78:H78)</f>
        <v>18885240</v>
      </c>
    </row>
    <row r="79" spans="1:9">
      <c r="A79" s="676"/>
      <c r="B79" s="658"/>
      <c r="C79" s="674"/>
      <c r="D79" s="93" t="s">
        <v>42</v>
      </c>
      <c r="E79" s="94">
        <v>18885240</v>
      </c>
      <c r="F79" s="91">
        <v>0</v>
      </c>
      <c r="G79" s="91">
        <v>0</v>
      </c>
      <c r="H79" s="91">
        <v>0</v>
      </c>
      <c r="I79" s="92">
        <f t="shared" ref="I79:I86" si="20">SUM(E79:H79)</f>
        <v>18885240</v>
      </c>
    </row>
    <row r="80" spans="1:9">
      <c r="A80" s="676"/>
      <c r="B80" s="659"/>
      <c r="C80" s="675"/>
      <c r="D80" s="93" t="s">
        <v>46</v>
      </c>
      <c r="E80" s="94">
        <f>E79-E78</f>
        <v>0</v>
      </c>
      <c r="F80" s="91">
        <v>0</v>
      </c>
      <c r="G80" s="91">
        <v>0</v>
      </c>
      <c r="H80" s="91">
        <v>0</v>
      </c>
      <c r="I80" s="92">
        <f t="shared" si="20"/>
        <v>0</v>
      </c>
    </row>
    <row r="81" spans="1:9">
      <c r="A81" s="676"/>
      <c r="B81" s="643"/>
      <c r="C81" s="673" t="s">
        <v>22</v>
      </c>
      <c r="D81" s="93" t="s">
        <v>44</v>
      </c>
      <c r="E81" s="94">
        <v>1823770</v>
      </c>
      <c r="F81" s="91">
        <v>0</v>
      </c>
      <c r="G81" s="91">
        <v>0</v>
      </c>
      <c r="H81" s="91">
        <v>0</v>
      </c>
      <c r="I81" s="92">
        <f t="shared" si="20"/>
        <v>1823770</v>
      </c>
    </row>
    <row r="82" spans="1:9">
      <c r="A82" s="676"/>
      <c r="B82" s="643"/>
      <c r="C82" s="671"/>
      <c r="D82" s="93" t="s">
        <v>42</v>
      </c>
      <c r="E82" s="94">
        <v>1823770</v>
      </c>
      <c r="F82" s="91">
        <v>0</v>
      </c>
      <c r="G82" s="91">
        <v>0</v>
      </c>
      <c r="H82" s="91">
        <v>0</v>
      </c>
      <c r="I82" s="92">
        <f t="shared" si="20"/>
        <v>1823770</v>
      </c>
    </row>
    <row r="83" spans="1:9">
      <c r="A83" s="676"/>
      <c r="B83" s="643"/>
      <c r="C83" s="672"/>
      <c r="D83" s="93" t="s">
        <v>46</v>
      </c>
      <c r="E83" s="94">
        <f>E82-E81</f>
        <v>0</v>
      </c>
      <c r="F83" s="91">
        <v>0</v>
      </c>
      <c r="G83" s="91">
        <v>0</v>
      </c>
      <c r="H83" s="91">
        <v>0</v>
      </c>
      <c r="I83" s="92">
        <f t="shared" si="20"/>
        <v>0</v>
      </c>
    </row>
    <row r="84" spans="1:9">
      <c r="A84" s="676"/>
      <c r="B84" s="643"/>
      <c r="C84" s="673" t="s">
        <v>23</v>
      </c>
      <c r="D84" s="93" t="s">
        <v>44</v>
      </c>
      <c r="E84" s="94">
        <v>1875500</v>
      </c>
      <c r="F84" s="91">
        <v>0</v>
      </c>
      <c r="G84" s="91">
        <v>0</v>
      </c>
      <c r="H84" s="91">
        <v>0</v>
      </c>
      <c r="I84" s="92">
        <f t="shared" si="20"/>
        <v>1875500</v>
      </c>
    </row>
    <row r="85" spans="1:9">
      <c r="A85" s="676"/>
      <c r="B85" s="643"/>
      <c r="C85" s="671"/>
      <c r="D85" s="93" t="s">
        <v>42</v>
      </c>
      <c r="E85" s="94">
        <v>1875500</v>
      </c>
      <c r="F85" s="94">
        <v>0</v>
      </c>
      <c r="G85" s="94">
        <v>0</v>
      </c>
      <c r="H85" s="94">
        <v>0</v>
      </c>
      <c r="I85" s="92">
        <f t="shared" si="20"/>
        <v>1875500</v>
      </c>
    </row>
    <row r="86" spans="1:9">
      <c r="A86" s="676"/>
      <c r="B86" s="643"/>
      <c r="C86" s="672"/>
      <c r="D86" s="93" t="s">
        <v>46</v>
      </c>
      <c r="E86" s="94">
        <f>E85-E84</f>
        <v>0</v>
      </c>
      <c r="F86" s="94">
        <v>0</v>
      </c>
      <c r="G86" s="94">
        <v>0</v>
      </c>
      <c r="H86" s="94">
        <v>0</v>
      </c>
      <c r="I86" s="92">
        <f t="shared" si="20"/>
        <v>0</v>
      </c>
    </row>
    <row r="87" spans="1:9">
      <c r="A87" s="676"/>
      <c r="B87" s="643"/>
      <c r="C87" s="636" t="s">
        <v>5</v>
      </c>
      <c r="D87" s="95" t="s">
        <v>44</v>
      </c>
      <c r="E87" s="96">
        <f>E84+E81+E78</f>
        <v>22584510</v>
      </c>
      <c r="F87" s="96">
        <v>0</v>
      </c>
      <c r="G87" s="96">
        <v>0</v>
      </c>
      <c r="H87" s="96">
        <v>0</v>
      </c>
      <c r="I87" s="97">
        <f t="shared" ref="I87:I89" si="21">SUM(E87:H87)</f>
        <v>22584510</v>
      </c>
    </row>
    <row r="88" spans="1:9">
      <c r="A88" s="676"/>
      <c r="B88" s="643"/>
      <c r="C88" s="637"/>
      <c r="D88" s="95" t="s">
        <v>42</v>
      </c>
      <c r="E88" s="96">
        <f t="shared" ref="E88:E89" si="22">E85+E82+E79</f>
        <v>22584510</v>
      </c>
      <c r="F88" s="96">
        <v>0</v>
      </c>
      <c r="G88" s="96">
        <v>0</v>
      </c>
      <c r="H88" s="96">
        <v>0</v>
      </c>
      <c r="I88" s="97">
        <f t="shared" si="21"/>
        <v>22584510</v>
      </c>
    </row>
    <row r="89" spans="1:9">
      <c r="A89" s="676"/>
      <c r="B89" s="643"/>
      <c r="C89" s="638"/>
      <c r="D89" s="95" t="s">
        <v>46</v>
      </c>
      <c r="E89" s="96">
        <f t="shared" si="22"/>
        <v>0</v>
      </c>
      <c r="F89" s="96">
        <v>0</v>
      </c>
      <c r="G89" s="96">
        <v>0</v>
      </c>
      <c r="H89" s="96">
        <v>0</v>
      </c>
      <c r="I89" s="97">
        <f t="shared" si="21"/>
        <v>0</v>
      </c>
    </row>
    <row r="90" spans="1:9">
      <c r="A90" s="676"/>
      <c r="B90" s="657" t="s">
        <v>163</v>
      </c>
      <c r="C90" s="696" t="s">
        <v>19</v>
      </c>
      <c r="D90" s="90" t="s">
        <v>44</v>
      </c>
      <c r="E90" s="94">
        <v>21378000</v>
      </c>
      <c r="F90" s="91">
        <v>0</v>
      </c>
      <c r="G90" s="91">
        <v>0</v>
      </c>
      <c r="H90" s="91">
        <v>0</v>
      </c>
      <c r="I90" s="92">
        <f>SUM(E90:H90)</f>
        <v>21378000</v>
      </c>
    </row>
    <row r="91" spans="1:9">
      <c r="A91" s="676"/>
      <c r="B91" s="658"/>
      <c r="C91" s="674"/>
      <c r="D91" s="93" t="s">
        <v>42</v>
      </c>
      <c r="E91" s="94">
        <v>21378000</v>
      </c>
      <c r="F91" s="91">
        <v>0</v>
      </c>
      <c r="G91" s="91">
        <v>0</v>
      </c>
      <c r="H91" s="91">
        <v>0</v>
      </c>
      <c r="I91" s="92">
        <f t="shared" ref="I91:I101" si="23">SUM(E91:H91)</f>
        <v>21378000</v>
      </c>
    </row>
    <row r="92" spans="1:9">
      <c r="A92" s="676"/>
      <c r="B92" s="659"/>
      <c r="C92" s="675"/>
      <c r="D92" s="93" t="s">
        <v>46</v>
      </c>
      <c r="E92" s="94">
        <f>E91-E90</f>
        <v>0</v>
      </c>
      <c r="F92" s="91">
        <v>0</v>
      </c>
      <c r="G92" s="91">
        <v>0</v>
      </c>
      <c r="H92" s="91">
        <v>0</v>
      </c>
      <c r="I92" s="92">
        <f t="shared" si="23"/>
        <v>0</v>
      </c>
    </row>
    <row r="93" spans="1:9">
      <c r="A93" s="676"/>
      <c r="B93" s="643"/>
      <c r="C93" s="673" t="s">
        <v>22</v>
      </c>
      <c r="D93" s="93" t="s">
        <v>44</v>
      </c>
      <c r="E93" s="94">
        <v>1958000</v>
      </c>
      <c r="F93" s="91">
        <v>0</v>
      </c>
      <c r="G93" s="91">
        <v>0</v>
      </c>
      <c r="H93" s="91">
        <v>0</v>
      </c>
      <c r="I93" s="92">
        <f t="shared" si="23"/>
        <v>1958000</v>
      </c>
    </row>
    <row r="94" spans="1:9">
      <c r="A94" s="676"/>
      <c r="B94" s="643"/>
      <c r="C94" s="671"/>
      <c r="D94" s="93" t="s">
        <v>42</v>
      </c>
      <c r="E94" s="94">
        <v>1215660</v>
      </c>
      <c r="F94" s="91">
        <v>0</v>
      </c>
      <c r="G94" s="91">
        <v>0</v>
      </c>
      <c r="H94" s="91">
        <v>0</v>
      </c>
      <c r="I94" s="92">
        <f t="shared" si="23"/>
        <v>1215660</v>
      </c>
    </row>
    <row r="95" spans="1:9">
      <c r="A95" s="676"/>
      <c r="B95" s="643"/>
      <c r="C95" s="672"/>
      <c r="D95" s="93" t="s">
        <v>46</v>
      </c>
      <c r="E95" s="94">
        <f>E94-E93</f>
        <v>-742340</v>
      </c>
      <c r="F95" s="91">
        <v>0</v>
      </c>
      <c r="G95" s="91">
        <v>0</v>
      </c>
      <c r="H95" s="91">
        <v>0</v>
      </c>
      <c r="I95" s="92">
        <f t="shared" si="23"/>
        <v>-742340</v>
      </c>
    </row>
    <row r="96" spans="1:9">
      <c r="A96" s="676"/>
      <c r="B96" s="643"/>
      <c r="C96" s="673" t="s">
        <v>164</v>
      </c>
      <c r="D96" s="93" t="s">
        <v>44</v>
      </c>
      <c r="E96" s="94">
        <v>3000000</v>
      </c>
      <c r="F96" s="91">
        <v>0</v>
      </c>
      <c r="G96" s="91">
        <v>0</v>
      </c>
      <c r="H96" s="91">
        <v>0</v>
      </c>
      <c r="I96" s="92">
        <f t="shared" ref="I96:I98" si="24">SUM(E96:H96)</f>
        <v>3000000</v>
      </c>
    </row>
    <row r="97" spans="1:9">
      <c r="A97" s="676"/>
      <c r="B97" s="643"/>
      <c r="C97" s="671"/>
      <c r="D97" s="93" t="s">
        <v>42</v>
      </c>
      <c r="E97" s="94">
        <v>3000000</v>
      </c>
      <c r="F97" s="94">
        <v>0</v>
      </c>
      <c r="G97" s="94">
        <v>0</v>
      </c>
      <c r="H97" s="94">
        <v>0</v>
      </c>
      <c r="I97" s="92">
        <f t="shared" si="24"/>
        <v>3000000</v>
      </c>
    </row>
    <row r="98" spans="1:9">
      <c r="A98" s="676"/>
      <c r="B98" s="643"/>
      <c r="C98" s="672"/>
      <c r="D98" s="93" t="s">
        <v>46</v>
      </c>
      <c r="E98" s="94">
        <f>E97-E96</f>
        <v>0</v>
      </c>
      <c r="F98" s="94">
        <v>0</v>
      </c>
      <c r="G98" s="94">
        <v>0</v>
      </c>
      <c r="H98" s="94">
        <v>0</v>
      </c>
      <c r="I98" s="92">
        <f t="shared" si="24"/>
        <v>0</v>
      </c>
    </row>
    <row r="99" spans="1:9">
      <c r="A99" s="676"/>
      <c r="B99" s="643"/>
      <c r="C99" s="673" t="s">
        <v>23</v>
      </c>
      <c r="D99" s="93" t="s">
        <v>44</v>
      </c>
      <c r="E99" s="94">
        <v>3664000</v>
      </c>
      <c r="F99" s="91">
        <v>0</v>
      </c>
      <c r="G99" s="91">
        <v>0</v>
      </c>
      <c r="H99" s="91">
        <v>0</v>
      </c>
      <c r="I99" s="92">
        <f t="shared" si="23"/>
        <v>3664000</v>
      </c>
    </row>
    <row r="100" spans="1:9">
      <c r="A100" s="676"/>
      <c r="B100" s="643"/>
      <c r="C100" s="671"/>
      <c r="D100" s="93" t="s">
        <v>42</v>
      </c>
      <c r="E100" s="94">
        <v>1825940</v>
      </c>
      <c r="F100" s="94">
        <v>0</v>
      </c>
      <c r="G100" s="94">
        <v>0</v>
      </c>
      <c r="H100" s="94">
        <v>0</v>
      </c>
      <c r="I100" s="92">
        <f t="shared" si="23"/>
        <v>1825940</v>
      </c>
    </row>
    <row r="101" spans="1:9" ht="18" customHeight="1">
      <c r="A101" s="676"/>
      <c r="B101" s="643"/>
      <c r="C101" s="672"/>
      <c r="D101" s="93" t="s">
        <v>46</v>
      </c>
      <c r="E101" s="94">
        <f>E100-E99</f>
        <v>-1838060</v>
      </c>
      <c r="F101" s="94">
        <v>0</v>
      </c>
      <c r="G101" s="94">
        <v>0</v>
      </c>
      <c r="H101" s="94">
        <v>0</v>
      </c>
      <c r="I101" s="92">
        <f t="shared" si="23"/>
        <v>-1838060</v>
      </c>
    </row>
    <row r="102" spans="1:9" ht="18" customHeight="1">
      <c r="A102" s="676"/>
      <c r="B102" s="634"/>
      <c r="C102" s="636" t="s">
        <v>5</v>
      </c>
      <c r="D102" s="95" t="s">
        <v>44</v>
      </c>
      <c r="E102" s="96">
        <f>E90+E99+E96+E93</f>
        <v>30000000</v>
      </c>
      <c r="F102" s="96">
        <v>0</v>
      </c>
      <c r="G102" s="96">
        <v>0</v>
      </c>
      <c r="H102" s="96">
        <v>0</v>
      </c>
      <c r="I102" s="97">
        <f t="shared" ref="I102:I104" si="25">SUM(E102:H102)</f>
        <v>30000000</v>
      </c>
    </row>
    <row r="103" spans="1:9" ht="18" customHeight="1">
      <c r="A103" s="676"/>
      <c r="B103" s="634"/>
      <c r="C103" s="637"/>
      <c r="D103" s="95" t="s">
        <v>42</v>
      </c>
      <c r="E103" s="96">
        <f t="shared" ref="E103:E104" si="26">E91+E100+E97+E94</f>
        <v>27419600</v>
      </c>
      <c r="F103" s="96">
        <v>0</v>
      </c>
      <c r="G103" s="96">
        <v>0</v>
      </c>
      <c r="H103" s="96">
        <v>0</v>
      </c>
      <c r="I103" s="97">
        <f t="shared" si="25"/>
        <v>27419600</v>
      </c>
    </row>
    <row r="104" spans="1:9" ht="18" customHeight="1">
      <c r="A104" s="676"/>
      <c r="B104" s="635"/>
      <c r="C104" s="638"/>
      <c r="D104" s="95" t="s">
        <v>46</v>
      </c>
      <c r="E104" s="96">
        <f t="shared" si="26"/>
        <v>-2580400</v>
      </c>
      <c r="F104" s="96">
        <v>0</v>
      </c>
      <c r="G104" s="96">
        <v>0</v>
      </c>
      <c r="H104" s="96">
        <v>0</v>
      </c>
      <c r="I104" s="97">
        <f t="shared" si="25"/>
        <v>-2580400</v>
      </c>
    </row>
    <row r="105" spans="1:9" ht="18" customHeight="1">
      <c r="A105" s="676"/>
      <c r="B105" s="657" t="s">
        <v>166</v>
      </c>
      <c r="C105" s="663" t="s">
        <v>97</v>
      </c>
      <c r="D105" s="93" t="s">
        <v>44</v>
      </c>
      <c r="E105" s="94">
        <v>27266000</v>
      </c>
      <c r="F105" s="94">
        <v>0</v>
      </c>
      <c r="G105" s="94">
        <v>0</v>
      </c>
      <c r="H105" s="131">
        <v>0</v>
      </c>
      <c r="I105" s="92">
        <f t="shared" ref="I105:I116" si="27">SUM(E105:H105)</f>
        <v>27266000</v>
      </c>
    </row>
    <row r="106" spans="1:9" ht="18" customHeight="1">
      <c r="A106" s="676"/>
      <c r="B106" s="658"/>
      <c r="C106" s="649"/>
      <c r="D106" s="93" t="s">
        <v>42</v>
      </c>
      <c r="E106" s="94">
        <v>23766145</v>
      </c>
      <c r="F106" s="94">
        <v>0</v>
      </c>
      <c r="G106" s="94">
        <v>0</v>
      </c>
      <c r="H106" s="131">
        <v>0</v>
      </c>
      <c r="I106" s="92">
        <f t="shared" si="27"/>
        <v>23766145</v>
      </c>
    </row>
    <row r="107" spans="1:9" ht="18" customHeight="1">
      <c r="A107" s="676"/>
      <c r="B107" s="659"/>
      <c r="C107" s="664"/>
      <c r="D107" s="93" t="s">
        <v>46</v>
      </c>
      <c r="E107" s="94">
        <f>E106-E105</f>
        <v>-3499855</v>
      </c>
      <c r="F107" s="94">
        <v>0</v>
      </c>
      <c r="G107" s="94">
        <v>0</v>
      </c>
      <c r="H107" s="131">
        <v>0</v>
      </c>
      <c r="I107" s="92">
        <f t="shared" si="27"/>
        <v>-3499855</v>
      </c>
    </row>
    <row r="108" spans="1:9">
      <c r="A108" s="676"/>
      <c r="B108" s="639"/>
      <c r="C108" s="663" t="s">
        <v>98</v>
      </c>
      <c r="D108" s="93" t="s">
        <v>44</v>
      </c>
      <c r="E108" s="94">
        <v>32587000</v>
      </c>
      <c r="F108" s="94">
        <v>0</v>
      </c>
      <c r="G108" s="94">
        <v>0</v>
      </c>
      <c r="H108" s="131">
        <v>0</v>
      </c>
      <c r="I108" s="92">
        <f t="shared" si="27"/>
        <v>32587000</v>
      </c>
    </row>
    <row r="109" spans="1:9">
      <c r="A109" s="676"/>
      <c r="B109" s="640"/>
      <c r="C109" s="649"/>
      <c r="D109" s="93" t="s">
        <v>42</v>
      </c>
      <c r="E109" s="94">
        <v>30467210</v>
      </c>
      <c r="F109" s="94">
        <v>0</v>
      </c>
      <c r="G109" s="94">
        <v>0</v>
      </c>
      <c r="H109" s="131">
        <v>0</v>
      </c>
      <c r="I109" s="92">
        <f t="shared" si="27"/>
        <v>30467210</v>
      </c>
    </row>
    <row r="110" spans="1:9">
      <c r="A110" s="676"/>
      <c r="B110" s="640"/>
      <c r="C110" s="664"/>
      <c r="D110" s="93" t="s">
        <v>46</v>
      </c>
      <c r="E110" s="94">
        <f>E109-E108</f>
        <v>-2119790</v>
      </c>
      <c r="F110" s="94">
        <v>0</v>
      </c>
      <c r="G110" s="94">
        <v>0</v>
      </c>
      <c r="H110" s="131">
        <v>0</v>
      </c>
      <c r="I110" s="92">
        <f t="shared" si="27"/>
        <v>-2119790</v>
      </c>
    </row>
    <row r="111" spans="1:9">
      <c r="A111" s="676"/>
      <c r="B111" s="640"/>
      <c r="C111" s="660" t="s">
        <v>99</v>
      </c>
      <c r="D111" s="93" t="s">
        <v>44</v>
      </c>
      <c r="E111" s="94">
        <v>3000000</v>
      </c>
      <c r="F111" s="94">
        <v>0</v>
      </c>
      <c r="G111" s="94">
        <v>0</v>
      </c>
      <c r="H111" s="131">
        <v>0</v>
      </c>
      <c r="I111" s="92">
        <f t="shared" si="27"/>
        <v>3000000</v>
      </c>
    </row>
    <row r="112" spans="1:9">
      <c r="A112" s="676"/>
      <c r="B112" s="640"/>
      <c r="C112" s="661"/>
      <c r="D112" s="93" t="s">
        <v>42</v>
      </c>
      <c r="E112" s="94">
        <v>2990430</v>
      </c>
      <c r="F112" s="94">
        <v>0</v>
      </c>
      <c r="G112" s="94">
        <v>0</v>
      </c>
      <c r="H112" s="131">
        <v>0</v>
      </c>
      <c r="I112" s="92">
        <f t="shared" si="27"/>
        <v>2990430</v>
      </c>
    </row>
    <row r="113" spans="1:9">
      <c r="A113" s="676"/>
      <c r="B113" s="640"/>
      <c r="C113" s="662"/>
      <c r="D113" s="93" t="s">
        <v>46</v>
      </c>
      <c r="E113" s="94">
        <f>E112-E111</f>
        <v>-9570</v>
      </c>
      <c r="F113" s="94">
        <v>0</v>
      </c>
      <c r="G113" s="94">
        <v>0</v>
      </c>
      <c r="H113" s="131">
        <v>0</v>
      </c>
      <c r="I113" s="92">
        <f t="shared" si="27"/>
        <v>-9570</v>
      </c>
    </row>
    <row r="114" spans="1:9">
      <c r="A114" s="676"/>
      <c r="B114" s="640"/>
      <c r="C114" s="660" t="s">
        <v>100</v>
      </c>
      <c r="D114" s="93" t="s">
        <v>44</v>
      </c>
      <c r="E114" s="94">
        <v>750000</v>
      </c>
      <c r="F114" s="94">
        <v>0</v>
      </c>
      <c r="G114" s="94">
        <v>0</v>
      </c>
      <c r="H114" s="131">
        <v>0</v>
      </c>
      <c r="I114" s="92">
        <f t="shared" si="27"/>
        <v>750000</v>
      </c>
    </row>
    <row r="115" spans="1:9">
      <c r="A115" s="676"/>
      <c r="B115" s="640"/>
      <c r="C115" s="661"/>
      <c r="D115" s="93" t="s">
        <v>42</v>
      </c>
      <c r="E115" s="94">
        <v>650000</v>
      </c>
      <c r="F115" s="94">
        <v>0</v>
      </c>
      <c r="G115" s="94">
        <v>0</v>
      </c>
      <c r="H115" s="131">
        <v>0</v>
      </c>
      <c r="I115" s="92">
        <f t="shared" si="27"/>
        <v>650000</v>
      </c>
    </row>
    <row r="116" spans="1:9">
      <c r="A116" s="676"/>
      <c r="B116" s="640"/>
      <c r="C116" s="662"/>
      <c r="D116" s="93" t="s">
        <v>46</v>
      </c>
      <c r="E116" s="94">
        <f>E115-E114</f>
        <v>-100000</v>
      </c>
      <c r="F116" s="94">
        <v>0</v>
      </c>
      <c r="G116" s="94">
        <v>0</v>
      </c>
      <c r="H116" s="131">
        <v>0</v>
      </c>
      <c r="I116" s="92">
        <f t="shared" si="27"/>
        <v>-100000</v>
      </c>
    </row>
    <row r="117" spans="1:9">
      <c r="A117" s="676"/>
      <c r="B117" s="640"/>
      <c r="C117" s="636" t="s">
        <v>5</v>
      </c>
      <c r="D117" s="95" t="s">
        <v>44</v>
      </c>
      <c r="E117" s="96">
        <f>E105+E114+E111+E108</f>
        <v>63603000</v>
      </c>
      <c r="F117" s="96">
        <v>0</v>
      </c>
      <c r="G117" s="96">
        <v>0</v>
      </c>
      <c r="H117" s="96">
        <v>0</v>
      </c>
      <c r="I117" s="97">
        <f t="shared" ref="I117:I119" si="28">SUM(E117:H117)</f>
        <v>63603000</v>
      </c>
    </row>
    <row r="118" spans="1:9">
      <c r="A118" s="676"/>
      <c r="B118" s="640"/>
      <c r="C118" s="637"/>
      <c r="D118" s="95" t="s">
        <v>42</v>
      </c>
      <c r="E118" s="96">
        <f t="shared" ref="E118:E119" si="29">E106+E115+E112+E109</f>
        <v>57873785</v>
      </c>
      <c r="F118" s="96">
        <v>0</v>
      </c>
      <c r="G118" s="96">
        <v>0</v>
      </c>
      <c r="H118" s="96">
        <v>0</v>
      </c>
      <c r="I118" s="97">
        <f t="shared" si="28"/>
        <v>57873785</v>
      </c>
    </row>
    <row r="119" spans="1:9">
      <c r="A119" s="676"/>
      <c r="B119" s="641"/>
      <c r="C119" s="638"/>
      <c r="D119" s="95" t="s">
        <v>46</v>
      </c>
      <c r="E119" s="96">
        <f t="shared" si="29"/>
        <v>-5729215</v>
      </c>
      <c r="F119" s="96">
        <v>0</v>
      </c>
      <c r="G119" s="96">
        <v>0</v>
      </c>
      <c r="H119" s="96">
        <v>0</v>
      </c>
      <c r="I119" s="97">
        <f t="shared" si="28"/>
        <v>-5729215</v>
      </c>
    </row>
    <row r="120" spans="1:9">
      <c r="A120" s="676"/>
      <c r="B120" s="685" t="s">
        <v>162</v>
      </c>
      <c r="C120" s="686"/>
      <c r="D120" s="99" t="s">
        <v>44</v>
      </c>
      <c r="E120" s="100">
        <f>E15+E27+E39+E51+E63+E75+E87+E102+E117</f>
        <v>478965760</v>
      </c>
      <c r="F120" s="100">
        <f t="shared" ref="F120:I120" si="30">F15+F27+F39+F51+F63+F75+F87+F102+F117</f>
        <v>0</v>
      </c>
      <c r="G120" s="100">
        <f t="shared" si="30"/>
        <v>0</v>
      </c>
      <c r="H120" s="100">
        <f t="shared" si="30"/>
        <v>0</v>
      </c>
      <c r="I120" s="100">
        <f t="shared" si="30"/>
        <v>478965760</v>
      </c>
    </row>
    <row r="121" spans="1:9">
      <c r="A121" s="676"/>
      <c r="B121" s="653"/>
      <c r="C121" s="654"/>
      <c r="D121" s="99" t="s">
        <v>42</v>
      </c>
      <c r="E121" s="100">
        <f t="shared" ref="E121:I121" si="31">E16+E28+E40+E52+E64+E76+E88+E103+E118</f>
        <v>461487820</v>
      </c>
      <c r="F121" s="100">
        <f t="shared" si="31"/>
        <v>0</v>
      </c>
      <c r="G121" s="100">
        <f t="shared" si="31"/>
        <v>0</v>
      </c>
      <c r="H121" s="100">
        <f t="shared" si="31"/>
        <v>0</v>
      </c>
      <c r="I121" s="100">
        <f t="shared" si="31"/>
        <v>461487820</v>
      </c>
    </row>
    <row r="122" spans="1:9">
      <c r="A122" s="676"/>
      <c r="B122" s="687"/>
      <c r="C122" s="688"/>
      <c r="D122" s="99" t="s">
        <v>46</v>
      </c>
      <c r="E122" s="100">
        <f t="shared" ref="E122:I122" si="32">E17+E29+E41+E53+E65+E77+E89+E104+E119</f>
        <v>-17477940</v>
      </c>
      <c r="F122" s="100">
        <f t="shared" si="32"/>
        <v>0</v>
      </c>
      <c r="G122" s="100">
        <f t="shared" si="32"/>
        <v>0</v>
      </c>
      <c r="H122" s="100">
        <f t="shared" si="32"/>
        <v>0</v>
      </c>
      <c r="I122" s="100">
        <f t="shared" si="32"/>
        <v>-17477940</v>
      </c>
    </row>
    <row r="123" spans="1:9" ht="16.5" customHeight="1">
      <c r="A123" s="676"/>
      <c r="B123" s="689" t="s">
        <v>152</v>
      </c>
      <c r="C123" s="673" t="s">
        <v>0</v>
      </c>
      <c r="D123" s="93" t="s">
        <v>44</v>
      </c>
      <c r="E123" s="94">
        <v>2144250</v>
      </c>
      <c r="F123" s="91">
        <v>0</v>
      </c>
      <c r="G123" s="91">
        <v>0</v>
      </c>
      <c r="H123" s="91">
        <v>0</v>
      </c>
      <c r="I123" s="92">
        <f>SUM(E123:H123)</f>
        <v>2144250</v>
      </c>
    </row>
    <row r="124" spans="1:9">
      <c r="A124" s="676"/>
      <c r="B124" s="690"/>
      <c r="C124" s="671"/>
      <c r="D124" s="93" t="s">
        <v>42</v>
      </c>
      <c r="E124" s="94">
        <v>2142040</v>
      </c>
      <c r="F124" s="94">
        <v>0</v>
      </c>
      <c r="G124" s="94">
        <v>0</v>
      </c>
      <c r="H124" s="94">
        <v>0</v>
      </c>
      <c r="I124" s="92">
        <f t="shared" ref="I124:I128" si="33">SUM(E124:H124)</f>
        <v>2142040</v>
      </c>
    </row>
    <row r="125" spans="1:9">
      <c r="A125" s="676"/>
      <c r="B125" s="690"/>
      <c r="C125" s="672"/>
      <c r="D125" s="93" t="s">
        <v>44</v>
      </c>
      <c r="E125" s="94">
        <f>E124-E123</f>
        <v>-2210</v>
      </c>
      <c r="F125" s="94">
        <v>0</v>
      </c>
      <c r="G125" s="94">
        <v>0</v>
      </c>
      <c r="H125" s="94">
        <v>0</v>
      </c>
      <c r="I125" s="92">
        <f t="shared" si="33"/>
        <v>-2210</v>
      </c>
    </row>
    <row r="126" spans="1:9">
      <c r="A126" s="676"/>
      <c r="B126" s="690"/>
      <c r="C126" s="673" t="s">
        <v>21</v>
      </c>
      <c r="D126" s="93" t="s">
        <v>44</v>
      </c>
      <c r="E126" s="94">
        <v>1695750</v>
      </c>
      <c r="F126" s="91">
        <v>0</v>
      </c>
      <c r="G126" s="91">
        <v>0</v>
      </c>
      <c r="H126" s="91">
        <v>0</v>
      </c>
      <c r="I126" s="92">
        <f t="shared" si="33"/>
        <v>1695750</v>
      </c>
    </row>
    <row r="127" spans="1:9">
      <c r="A127" s="676"/>
      <c r="B127" s="690"/>
      <c r="C127" s="671"/>
      <c r="D127" s="93" t="s">
        <v>42</v>
      </c>
      <c r="E127" s="94">
        <v>1695750</v>
      </c>
      <c r="F127" s="94">
        <v>0</v>
      </c>
      <c r="G127" s="94">
        <v>0</v>
      </c>
      <c r="H127" s="94">
        <v>0</v>
      </c>
      <c r="I127" s="92">
        <f t="shared" si="33"/>
        <v>1695750</v>
      </c>
    </row>
    <row r="128" spans="1:9">
      <c r="A128" s="676"/>
      <c r="B128" s="690"/>
      <c r="C128" s="672"/>
      <c r="D128" s="93" t="s">
        <v>44</v>
      </c>
      <c r="E128" s="94">
        <f>E127-E126</f>
        <v>0</v>
      </c>
      <c r="F128" s="94">
        <v>0</v>
      </c>
      <c r="G128" s="94">
        <v>0</v>
      </c>
      <c r="H128" s="94">
        <v>0</v>
      </c>
      <c r="I128" s="92">
        <f t="shared" si="33"/>
        <v>0</v>
      </c>
    </row>
    <row r="129" spans="1:9" ht="16.5" customHeight="1">
      <c r="A129" s="676"/>
      <c r="B129" s="690"/>
      <c r="C129" s="667" t="s">
        <v>5</v>
      </c>
      <c r="D129" s="102" t="s">
        <v>44</v>
      </c>
      <c r="E129" s="103">
        <f>E123+E126</f>
        <v>3840000</v>
      </c>
      <c r="F129" s="104">
        <v>0</v>
      </c>
      <c r="G129" s="104">
        <v>0</v>
      </c>
      <c r="H129" s="104">
        <v>0</v>
      </c>
      <c r="I129" s="105">
        <f>I123+I126</f>
        <v>3840000</v>
      </c>
    </row>
    <row r="130" spans="1:9">
      <c r="A130" s="676"/>
      <c r="B130" s="690"/>
      <c r="C130" s="668"/>
      <c r="D130" s="102" t="s">
        <v>42</v>
      </c>
      <c r="E130" s="103">
        <f t="shared" ref="E130:E131" si="34">E124+E127</f>
        <v>3837790</v>
      </c>
      <c r="F130" s="103">
        <v>0</v>
      </c>
      <c r="G130" s="103">
        <v>0</v>
      </c>
      <c r="H130" s="103">
        <v>0</v>
      </c>
      <c r="I130" s="105">
        <f t="shared" ref="I130:I131" si="35">I124+I127</f>
        <v>3837790</v>
      </c>
    </row>
    <row r="131" spans="1:9">
      <c r="A131" s="676"/>
      <c r="B131" s="690"/>
      <c r="C131" s="669"/>
      <c r="D131" s="102" t="s">
        <v>44</v>
      </c>
      <c r="E131" s="103">
        <f t="shared" si="34"/>
        <v>-2210</v>
      </c>
      <c r="F131" s="103">
        <v>0</v>
      </c>
      <c r="G131" s="103">
        <v>0</v>
      </c>
      <c r="H131" s="103">
        <v>0</v>
      </c>
      <c r="I131" s="105">
        <f t="shared" si="35"/>
        <v>-2210</v>
      </c>
    </row>
    <row r="132" spans="1:9">
      <c r="A132" s="676"/>
      <c r="B132" s="679" t="s">
        <v>161</v>
      </c>
      <c r="C132" s="680"/>
      <c r="D132" s="99" t="s">
        <v>44</v>
      </c>
      <c r="E132" s="100">
        <f>E129</f>
        <v>3840000</v>
      </c>
      <c r="F132" s="100">
        <f t="shared" ref="F132:I132" si="36">F129</f>
        <v>0</v>
      </c>
      <c r="G132" s="100">
        <f t="shared" si="36"/>
        <v>0</v>
      </c>
      <c r="H132" s="100">
        <f t="shared" si="36"/>
        <v>0</v>
      </c>
      <c r="I132" s="101">
        <f t="shared" si="36"/>
        <v>3840000</v>
      </c>
    </row>
    <row r="133" spans="1:9">
      <c r="A133" s="676"/>
      <c r="B133" s="681"/>
      <c r="C133" s="682"/>
      <c r="D133" s="99" t="s">
        <v>42</v>
      </c>
      <c r="E133" s="100">
        <f t="shared" ref="E133:I133" si="37">E130</f>
        <v>3837790</v>
      </c>
      <c r="F133" s="100">
        <f t="shared" si="37"/>
        <v>0</v>
      </c>
      <c r="G133" s="100">
        <f t="shared" si="37"/>
        <v>0</v>
      </c>
      <c r="H133" s="100">
        <f t="shared" si="37"/>
        <v>0</v>
      </c>
      <c r="I133" s="101">
        <f t="shared" si="37"/>
        <v>3837790</v>
      </c>
    </row>
    <row r="134" spans="1:9">
      <c r="A134" s="676"/>
      <c r="B134" s="683"/>
      <c r="C134" s="684"/>
      <c r="D134" s="99" t="s">
        <v>46</v>
      </c>
      <c r="E134" s="100">
        <f t="shared" ref="E134:I134" si="38">E131</f>
        <v>-2210</v>
      </c>
      <c r="F134" s="100">
        <f t="shared" si="38"/>
        <v>0</v>
      </c>
      <c r="G134" s="100">
        <f t="shared" si="38"/>
        <v>0</v>
      </c>
      <c r="H134" s="100">
        <f t="shared" si="38"/>
        <v>0</v>
      </c>
      <c r="I134" s="101">
        <f t="shared" si="38"/>
        <v>-2210</v>
      </c>
    </row>
    <row r="135" spans="1:9">
      <c r="A135" s="676"/>
      <c r="B135" s="670" t="s">
        <v>153</v>
      </c>
      <c r="C135" s="671" t="s">
        <v>20</v>
      </c>
      <c r="D135" s="93" t="s">
        <v>44</v>
      </c>
      <c r="E135" s="94">
        <v>1400000</v>
      </c>
      <c r="F135" s="91">
        <v>0</v>
      </c>
      <c r="G135" s="91">
        <v>0</v>
      </c>
      <c r="H135" s="91">
        <v>0</v>
      </c>
      <c r="I135" s="92">
        <f>SUM(E135:H135)</f>
        <v>1400000</v>
      </c>
    </row>
    <row r="136" spans="1:9">
      <c r="A136" s="676"/>
      <c r="B136" s="670"/>
      <c r="C136" s="671"/>
      <c r="D136" s="93" t="s">
        <v>42</v>
      </c>
      <c r="E136" s="94">
        <v>747050</v>
      </c>
      <c r="F136" s="94">
        <v>0</v>
      </c>
      <c r="G136" s="94">
        <v>0</v>
      </c>
      <c r="H136" s="94">
        <v>0</v>
      </c>
      <c r="I136" s="92">
        <f t="shared" ref="I136:I179" si="39">SUM(E136:H136)</f>
        <v>747050</v>
      </c>
    </row>
    <row r="137" spans="1:9">
      <c r="A137" s="676"/>
      <c r="B137" s="670"/>
      <c r="C137" s="672"/>
      <c r="D137" s="93" t="s">
        <v>46</v>
      </c>
      <c r="E137" s="94">
        <f>E136-E135</f>
        <v>-652950</v>
      </c>
      <c r="F137" s="94">
        <v>0</v>
      </c>
      <c r="G137" s="94">
        <v>0</v>
      </c>
      <c r="H137" s="94">
        <v>0</v>
      </c>
      <c r="I137" s="92">
        <f t="shared" si="39"/>
        <v>-652950</v>
      </c>
    </row>
    <row r="138" spans="1:9">
      <c r="A138" s="676"/>
      <c r="B138" s="643"/>
      <c r="C138" s="673" t="s">
        <v>28</v>
      </c>
      <c r="D138" s="93" t="s">
        <v>44</v>
      </c>
      <c r="E138" s="94">
        <v>15906750</v>
      </c>
      <c r="F138" s="91">
        <v>0</v>
      </c>
      <c r="G138" s="91">
        <v>0</v>
      </c>
      <c r="H138" s="91">
        <v>0</v>
      </c>
      <c r="I138" s="92">
        <f t="shared" si="39"/>
        <v>15906750</v>
      </c>
    </row>
    <row r="139" spans="1:9">
      <c r="A139" s="676"/>
      <c r="B139" s="643"/>
      <c r="C139" s="671"/>
      <c r="D139" s="93" t="s">
        <v>42</v>
      </c>
      <c r="E139" s="94">
        <v>14137324</v>
      </c>
      <c r="F139" s="94">
        <v>0</v>
      </c>
      <c r="G139" s="94">
        <v>0</v>
      </c>
      <c r="H139" s="94">
        <v>0</v>
      </c>
      <c r="I139" s="92">
        <f t="shared" si="39"/>
        <v>14137324</v>
      </c>
    </row>
    <row r="140" spans="1:9">
      <c r="A140" s="676"/>
      <c r="B140" s="643"/>
      <c r="C140" s="672"/>
      <c r="D140" s="93" t="s">
        <v>46</v>
      </c>
      <c r="E140" s="94">
        <f>E139-E138</f>
        <v>-1769426</v>
      </c>
      <c r="F140" s="94">
        <v>0</v>
      </c>
      <c r="G140" s="94">
        <v>0</v>
      </c>
      <c r="H140" s="94">
        <v>0</v>
      </c>
      <c r="I140" s="92">
        <f t="shared" si="39"/>
        <v>-1769426</v>
      </c>
    </row>
    <row r="141" spans="1:9">
      <c r="A141" s="676"/>
      <c r="B141" s="106"/>
      <c r="C141" s="673" t="s">
        <v>1</v>
      </c>
      <c r="D141" s="93" t="s">
        <v>44</v>
      </c>
      <c r="E141" s="94">
        <v>8800000</v>
      </c>
      <c r="F141" s="91">
        <v>0</v>
      </c>
      <c r="G141" s="91">
        <v>0</v>
      </c>
      <c r="H141" s="91">
        <v>0</v>
      </c>
      <c r="I141" s="92">
        <f t="shared" si="39"/>
        <v>8800000</v>
      </c>
    </row>
    <row r="142" spans="1:9">
      <c r="A142" s="676"/>
      <c r="B142" s="106"/>
      <c r="C142" s="671"/>
      <c r="D142" s="93" t="s">
        <v>42</v>
      </c>
      <c r="E142" s="94">
        <v>5710320</v>
      </c>
      <c r="F142" s="94">
        <v>0</v>
      </c>
      <c r="G142" s="94">
        <v>0</v>
      </c>
      <c r="H142" s="94">
        <v>0</v>
      </c>
      <c r="I142" s="92">
        <f t="shared" si="39"/>
        <v>5710320</v>
      </c>
    </row>
    <row r="143" spans="1:9">
      <c r="A143" s="676"/>
      <c r="B143" s="106"/>
      <c r="C143" s="672"/>
      <c r="D143" s="93" t="s">
        <v>46</v>
      </c>
      <c r="E143" s="94">
        <f>E142-E141</f>
        <v>-3089680</v>
      </c>
      <c r="F143" s="94">
        <v>0</v>
      </c>
      <c r="G143" s="94">
        <v>0</v>
      </c>
      <c r="H143" s="94">
        <v>0</v>
      </c>
      <c r="I143" s="92">
        <f t="shared" si="39"/>
        <v>-3089680</v>
      </c>
    </row>
    <row r="144" spans="1:9">
      <c r="A144" s="676"/>
      <c r="B144" s="106"/>
      <c r="C144" s="107"/>
      <c r="D144" s="93" t="s">
        <v>44</v>
      </c>
      <c r="E144" s="94">
        <v>1420000</v>
      </c>
      <c r="F144" s="91">
        <v>0</v>
      </c>
      <c r="G144" s="91">
        <v>0</v>
      </c>
      <c r="H144" s="91">
        <v>0</v>
      </c>
      <c r="I144" s="92">
        <f t="shared" ref="I144:I146" si="40">SUM(E144:H144)</f>
        <v>1420000</v>
      </c>
    </row>
    <row r="145" spans="1:9">
      <c r="A145" s="676"/>
      <c r="B145" s="106"/>
      <c r="C145" s="107" t="s">
        <v>2</v>
      </c>
      <c r="D145" s="93" t="s">
        <v>42</v>
      </c>
      <c r="E145" s="94">
        <v>1414276</v>
      </c>
      <c r="F145" s="94">
        <v>0</v>
      </c>
      <c r="G145" s="94">
        <v>0</v>
      </c>
      <c r="H145" s="94">
        <v>0</v>
      </c>
      <c r="I145" s="92">
        <f t="shared" si="40"/>
        <v>1414276</v>
      </c>
    </row>
    <row r="146" spans="1:9">
      <c r="A146" s="676"/>
      <c r="B146" s="106"/>
      <c r="C146" s="108"/>
      <c r="D146" s="93" t="s">
        <v>46</v>
      </c>
      <c r="E146" s="94">
        <f>E145-E144</f>
        <v>-5724</v>
      </c>
      <c r="F146" s="94">
        <v>0</v>
      </c>
      <c r="G146" s="94">
        <v>0</v>
      </c>
      <c r="H146" s="94">
        <v>0</v>
      </c>
      <c r="I146" s="92">
        <f t="shared" si="40"/>
        <v>-5724</v>
      </c>
    </row>
    <row r="147" spans="1:9">
      <c r="A147" s="676"/>
      <c r="B147" s="106"/>
      <c r="C147" s="678" t="s">
        <v>143</v>
      </c>
      <c r="D147" s="93" t="s">
        <v>44</v>
      </c>
      <c r="E147" s="94">
        <v>1000000</v>
      </c>
      <c r="F147" s="91">
        <v>0</v>
      </c>
      <c r="G147" s="91">
        <v>0</v>
      </c>
      <c r="H147" s="91">
        <v>0</v>
      </c>
      <c r="I147" s="92">
        <f t="shared" si="39"/>
        <v>1000000</v>
      </c>
    </row>
    <row r="148" spans="1:9">
      <c r="A148" s="676"/>
      <c r="B148" s="106"/>
      <c r="C148" s="671"/>
      <c r="D148" s="93" t="s">
        <v>42</v>
      </c>
      <c r="E148" s="94">
        <v>906160</v>
      </c>
      <c r="F148" s="94">
        <v>0</v>
      </c>
      <c r="G148" s="94">
        <v>0</v>
      </c>
      <c r="H148" s="94">
        <v>0</v>
      </c>
      <c r="I148" s="92">
        <f t="shared" si="39"/>
        <v>906160</v>
      </c>
    </row>
    <row r="149" spans="1:9">
      <c r="A149" s="676"/>
      <c r="B149" s="106"/>
      <c r="C149" s="672"/>
      <c r="D149" s="93" t="s">
        <v>46</v>
      </c>
      <c r="E149" s="94">
        <f>E148-E147</f>
        <v>-93840</v>
      </c>
      <c r="F149" s="94">
        <v>0</v>
      </c>
      <c r="G149" s="94">
        <v>0</v>
      </c>
      <c r="H149" s="94">
        <v>0</v>
      </c>
      <c r="I149" s="92">
        <f t="shared" si="39"/>
        <v>-93840</v>
      </c>
    </row>
    <row r="150" spans="1:9">
      <c r="A150" s="676"/>
      <c r="B150" s="665"/>
      <c r="C150" s="667" t="s">
        <v>5</v>
      </c>
      <c r="D150" s="102" t="s">
        <v>44</v>
      </c>
      <c r="E150" s="103">
        <f>E135+E138+E141+E147+E144</f>
        <v>28526750</v>
      </c>
      <c r="F150" s="103">
        <f t="shared" ref="F150:I150" si="41">F135+F138+F141+F147+F144</f>
        <v>0</v>
      </c>
      <c r="G150" s="103">
        <f t="shared" si="41"/>
        <v>0</v>
      </c>
      <c r="H150" s="103">
        <f t="shared" si="41"/>
        <v>0</v>
      </c>
      <c r="I150" s="105">
        <f t="shared" si="41"/>
        <v>28526750</v>
      </c>
    </row>
    <row r="151" spans="1:9">
      <c r="A151" s="676"/>
      <c r="B151" s="665"/>
      <c r="C151" s="668"/>
      <c r="D151" s="102" t="s">
        <v>42</v>
      </c>
      <c r="E151" s="103">
        <f t="shared" ref="E151:I151" si="42">E136+E139+E142+E148+E145</f>
        <v>22915130</v>
      </c>
      <c r="F151" s="103">
        <f t="shared" si="42"/>
        <v>0</v>
      </c>
      <c r="G151" s="103">
        <f t="shared" si="42"/>
        <v>0</v>
      </c>
      <c r="H151" s="103">
        <f t="shared" si="42"/>
        <v>0</v>
      </c>
      <c r="I151" s="105">
        <f t="shared" si="42"/>
        <v>22915130</v>
      </c>
    </row>
    <row r="152" spans="1:9">
      <c r="A152" s="676"/>
      <c r="B152" s="666"/>
      <c r="C152" s="669"/>
      <c r="D152" s="102" t="s">
        <v>44</v>
      </c>
      <c r="E152" s="103">
        <f t="shared" ref="E152:I152" si="43">E137+E140+E143+E149+E146</f>
        <v>-5611620</v>
      </c>
      <c r="F152" s="103">
        <f t="shared" si="43"/>
        <v>0</v>
      </c>
      <c r="G152" s="103">
        <f t="shared" si="43"/>
        <v>0</v>
      </c>
      <c r="H152" s="103">
        <f t="shared" si="43"/>
        <v>0</v>
      </c>
      <c r="I152" s="105">
        <f t="shared" si="43"/>
        <v>-5611620</v>
      </c>
    </row>
    <row r="153" spans="1:9" ht="16.5" customHeight="1">
      <c r="A153" s="676"/>
      <c r="B153" s="670" t="s">
        <v>154</v>
      </c>
      <c r="C153" s="673" t="s">
        <v>28</v>
      </c>
      <c r="D153" s="93" t="s">
        <v>44</v>
      </c>
      <c r="E153" s="94">
        <v>160200</v>
      </c>
      <c r="F153" s="91">
        <v>0</v>
      </c>
      <c r="G153" s="91">
        <v>0</v>
      </c>
      <c r="H153" s="91">
        <v>0</v>
      </c>
      <c r="I153" s="92">
        <f t="shared" ref="I153:I155" si="44">SUM(E153:H153)</f>
        <v>160200</v>
      </c>
    </row>
    <row r="154" spans="1:9">
      <c r="A154" s="676"/>
      <c r="B154" s="670"/>
      <c r="C154" s="671"/>
      <c r="D154" s="93" t="s">
        <v>42</v>
      </c>
      <c r="E154" s="94">
        <v>125080</v>
      </c>
      <c r="F154" s="94">
        <v>0</v>
      </c>
      <c r="G154" s="94">
        <v>0</v>
      </c>
      <c r="H154" s="94">
        <v>0</v>
      </c>
      <c r="I154" s="92">
        <f t="shared" si="44"/>
        <v>125080</v>
      </c>
    </row>
    <row r="155" spans="1:9">
      <c r="A155" s="676"/>
      <c r="B155" s="670"/>
      <c r="C155" s="672"/>
      <c r="D155" s="93" t="s">
        <v>46</v>
      </c>
      <c r="E155" s="94">
        <f>E154-E153</f>
        <v>-35120</v>
      </c>
      <c r="F155" s="94">
        <v>0</v>
      </c>
      <c r="G155" s="94">
        <v>0</v>
      </c>
      <c r="H155" s="94">
        <v>0</v>
      </c>
      <c r="I155" s="92">
        <f t="shared" si="44"/>
        <v>-35120</v>
      </c>
    </row>
    <row r="156" spans="1:9" ht="16.5" customHeight="1">
      <c r="A156" s="676"/>
      <c r="B156" s="665"/>
      <c r="C156" s="667" t="s">
        <v>5</v>
      </c>
      <c r="D156" s="102" t="s">
        <v>44</v>
      </c>
      <c r="E156" s="103">
        <f>E153</f>
        <v>160200</v>
      </c>
      <c r="F156" s="103">
        <f t="shared" ref="F156:I156" si="45">F153</f>
        <v>0</v>
      </c>
      <c r="G156" s="103">
        <f t="shared" si="45"/>
        <v>0</v>
      </c>
      <c r="H156" s="103">
        <f t="shared" si="45"/>
        <v>0</v>
      </c>
      <c r="I156" s="105">
        <f t="shared" si="45"/>
        <v>160200</v>
      </c>
    </row>
    <row r="157" spans="1:9">
      <c r="A157" s="676"/>
      <c r="B157" s="665"/>
      <c r="C157" s="668"/>
      <c r="D157" s="102" t="s">
        <v>42</v>
      </c>
      <c r="E157" s="103">
        <f t="shared" ref="E157:I157" si="46">E154</f>
        <v>125080</v>
      </c>
      <c r="F157" s="103">
        <f t="shared" si="46"/>
        <v>0</v>
      </c>
      <c r="G157" s="103">
        <f t="shared" si="46"/>
        <v>0</v>
      </c>
      <c r="H157" s="103">
        <f t="shared" si="46"/>
        <v>0</v>
      </c>
      <c r="I157" s="105">
        <f t="shared" si="46"/>
        <v>125080</v>
      </c>
    </row>
    <row r="158" spans="1:9">
      <c r="A158" s="676"/>
      <c r="B158" s="666"/>
      <c r="C158" s="669"/>
      <c r="D158" s="102" t="s">
        <v>44</v>
      </c>
      <c r="E158" s="103">
        <f t="shared" ref="E158:I158" si="47">E155</f>
        <v>-35120</v>
      </c>
      <c r="F158" s="103">
        <f t="shared" si="47"/>
        <v>0</v>
      </c>
      <c r="G158" s="103">
        <f t="shared" si="47"/>
        <v>0</v>
      </c>
      <c r="H158" s="103">
        <f t="shared" si="47"/>
        <v>0</v>
      </c>
      <c r="I158" s="105">
        <f t="shared" si="47"/>
        <v>-35120</v>
      </c>
    </row>
    <row r="159" spans="1:9">
      <c r="A159" s="676"/>
      <c r="B159" s="702" t="s">
        <v>155</v>
      </c>
      <c r="C159" s="673" t="s">
        <v>167</v>
      </c>
      <c r="D159" s="93" t="s">
        <v>44</v>
      </c>
      <c r="E159" s="94">
        <v>1467000</v>
      </c>
      <c r="F159" s="91">
        <v>0</v>
      </c>
      <c r="G159" s="91">
        <v>0</v>
      </c>
      <c r="H159" s="91">
        <v>0</v>
      </c>
      <c r="I159" s="92">
        <f t="shared" si="39"/>
        <v>1467000</v>
      </c>
    </row>
    <row r="160" spans="1:9">
      <c r="A160" s="676"/>
      <c r="B160" s="690"/>
      <c r="C160" s="671"/>
      <c r="D160" s="93" t="s">
        <v>42</v>
      </c>
      <c r="E160" s="94">
        <v>1351900</v>
      </c>
      <c r="F160" s="94">
        <v>0</v>
      </c>
      <c r="G160" s="94">
        <v>0</v>
      </c>
      <c r="H160" s="94">
        <v>0</v>
      </c>
      <c r="I160" s="92">
        <f t="shared" si="39"/>
        <v>1351900</v>
      </c>
    </row>
    <row r="161" spans="1:9">
      <c r="A161" s="676"/>
      <c r="B161" s="690"/>
      <c r="C161" s="672"/>
      <c r="D161" s="93" t="s">
        <v>46</v>
      </c>
      <c r="E161" s="94">
        <f>E160-E159</f>
        <v>-115100</v>
      </c>
      <c r="F161" s="94">
        <v>0</v>
      </c>
      <c r="G161" s="94">
        <v>0</v>
      </c>
      <c r="H161" s="94">
        <v>0</v>
      </c>
      <c r="I161" s="92">
        <f t="shared" si="39"/>
        <v>-115100</v>
      </c>
    </row>
    <row r="162" spans="1:9">
      <c r="A162" s="676"/>
      <c r="B162" s="690"/>
      <c r="C162" s="673" t="s">
        <v>107</v>
      </c>
      <c r="D162" s="93" t="s">
        <v>44</v>
      </c>
      <c r="E162" s="94">
        <v>36000</v>
      </c>
      <c r="F162" s="91">
        <v>0</v>
      </c>
      <c r="G162" s="91">
        <v>0</v>
      </c>
      <c r="H162" s="91">
        <v>0</v>
      </c>
      <c r="I162" s="92">
        <f t="shared" si="39"/>
        <v>36000</v>
      </c>
    </row>
    <row r="163" spans="1:9">
      <c r="A163" s="676"/>
      <c r="B163" s="690"/>
      <c r="C163" s="671"/>
      <c r="D163" s="93" t="s">
        <v>42</v>
      </c>
      <c r="E163" s="94">
        <v>20000</v>
      </c>
      <c r="F163" s="94">
        <v>0</v>
      </c>
      <c r="G163" s="94">
        <v>0</v>
      </c>
      <c r="H163" s="94">
        <v>0</v>
      </c>
      <c r="I163" s="92">
        <f t="shared" si="39"/>
        <v>20000</v>
      </c>
    </row>
    <row r="164" spans="1:9">
      <c r="A164" s="676"/>
      <c r="B164" s="690"/>
      <c r="C164" s="672"/>
      <c r="D164" s="93" t="s">
        <v>46</v>
      </c>
      <c r="E164" s="94">
        <f>E163-E162</f>
        <v>-16000</v>
      </c>
      <c r="F164" s="94">
        <v>0</v>
      </c>
      <c r="G164" s="94">
        <v>0</v>
      </c>
      <c r="H164" s="94">
        <v>0</v>
      </c>
      <c r="I164" s="92">
        <f t="shared" si="39"/>
        <v>-16000</v>
      </c>
    </row>
    <row r="165" spans="1:9">
      <c r="A165" s="676"/>
      <c r="B165" s="690"/>
      <c r="C165" s="673" t="s">
        <v>168</v>
      </c>
      <c r="D165" s="93" t="s">
        <v>44</v>
      </c>
      <c r="E165" s="94">
        <v>267000</v>
      </c>
      <c r="F165" s="91">
        <v>0</v>
      </c>
      <c r="G165" s="91">
        <v>0</v>
      </c>
      <c r="H165" s="91">
        <v>0</v>
      </c>
      <c r="I165" s="92">
        <f t="shared" si="39"/>
        <v>267000</v>
      </c>
    </row>
    <row r="166" spans="1:9">
      <c r="A166" s="676"/>
      <c r="B166" s="690"/>
      <c r="C166" s="671"/>
      <c r="D166" s="93" t="s">
        <v>42</v>
      </c>
      <c r="E166" s="94">
        <v>266620</v>
      </c>
      <c r="F166" s="94">
        <v>0</v>
      </c>
      <c r="G166" s="94">
        <v>0</v>
      </c>
      <c r="H166" s="94">
        <v>0</v>
      </c>
      <c r="I166" s="92">
        <f t="shared" si="39"/>
        <v>266620</v>
      </c>
    </row>
    <row r="167" spans="1:9">
      <c r="A167" s="676"/>
      <c r="B167" s="690"/>
      <c r="C167" s="672"/>
      <c r="D167" s="93" t="s">
        <v>46</v>
      </c>
      <c r="E167" s="94">
        <f>E166-E165</f>
        <v>-380</v>
      </c>
      <c r="F167" s="94">
        <v>0</v>
      </c>
      <c r="G167" s="94">
        <v>0</v>
      </c>
      <c r="H167" s="94">
        <v>0</v>
      </c>
      <c r="I167" s="92">
        <f t="shared" si="39"/>
        <v>-380</v>
      </c>
    </row>
    <row r="168" spans="1:9">
      <c r="A168" s="676"/>
      <c r="B168" s="690"/>
      <c r="C168" s="673" t="s">
        <v>3</v>
      </c>
      <c r="D168" s="93" t="s">
        <v>44</v>
      </c>
      <c r="E168" s="94">
        <v>234000</v>
      </c>
      <c r="F168" s="91">
        <v>0</v>
      </c>
      <c r="G168" s="91">
        <v>0</v>
      </c>
      <c r="H168" s="91">
        <v>0</v>
      </c>
      <c r="I168" s="92">
        <f t="shared" ref="I168:I170" si="48">SUM(E168:H168)</f>
        <v>234000</v>
      </c>
    </row>
    <row r="169" spans="1:9">
      <c r="A169" s="676"/>
      <c r="B169" s="690"/>
      <c r="C169" s="671"/>
      <c r="D169" s="93" t="s">
        <v>42</v>
      </c>
      <c r="E169" s="94">
        <v>229630</v>
      </c>
      <c r="F169" s="94">
        <v>0</v>
      </c>
      <c r="G169" s="94">
        <v>0</v>
      </c>
      <c r="H169" s="94">
        <v>0</v>
      </c>
      <c r="I169" s="92">
        <f t="shared" si="48"/>
        <v>229630</v>
      </c>
    </row>
    <row r="170" spans="1:9">
      <c r="A170" s="676"/>
      <c r="B170" s="690"/>
      <c r="C170" s="672"/>
      <c r="D170" s="93" t="s">
        <v>46</v>
      </c>
      <c r="E170" s="94">
        <f>E169-E168</f>
        <v>-4370</v>
      </c>
      <c r="F170" s="94">
        <v>0</v>
      </c>
      <c r="G170" s="94">
        <v>0</v>
      </c>
      <c r="H170" s="94">
        <v>0</v>
      </c>
      <c r="I170" s="92">
        <f t="shared" si="48"/>
        <v>-4370</v>
      </c>
    </row>
    <row r="171" spans="1:9">
      <c r="A171" s="676"/>
      <c r="B171" s="690"/>
      <c r="C171" s="667" t="s">
        <v>5</v>
      </c>
      <c r="D171" s="102" t="s">
        <v>44</v>
      </c>
      <c r="E171" s="103">
        <f>E159+E162+E165+E168</f>
        <v>2004000</v>
      </c>
      <c r="F171" s="103">
        <f t="shared" ref="F171:I171" si="49">F159+F162+F165+F168</f>
        <v>0</v>
      </c>
      <c r="G171" s="103">
        <f t="shared" si="49"/>
        <v>0</v>
      </c>
      <c r="H171" s="103">
        <f t="shared" si="49"/>
        <v>0</v>
      </c>
      <c r="I171" s="105">
        <f t="shared" si="49"/>
        <v>2004000</v>
      </c>
    </row>
    <row r="172" spans="1:9">
      <c r="A172" s="676"/>
      <c r="B172" s="690"/>
      <c r="C172" s="668"/>
      <c r="D172" s="102" t="s">
        <v>42</v>
      </c>
      <c r="E172" s="103">
        <f t="shared" ref="E172:I172" si="50">E160+E163+E166+E169</f>
        <v>1868150</v>
      </c>
      <c r="F172" s="103">
        <f t="shared" si="50"/>
        <v>0</v>
      </c>
      <c r="G172" s="103">
        <f t="shared" si="50"/>
        <v>0</v>
      </c>
      <c r="H172" s="103">
        <f t="shared" si="50"/>
        <v>0</v>
      </c>
      <c r="I172" s="105">
        <f t="shared" si="50"/>
        <v>1868150</v>
      </c>
    </row>
    <row r="173" spans="1:9">
      <c r="A173" s="676"/>
      <c r="B173" s="703"/>
      <c r="C173" s="669"/>
      <c r="D173" s="102" t="s">
        <v>44</v>
      </c>
      <c r="E173" s="103">
        <f t="shared" ref="E173:I173" si="51">E161+E164+E167+E170</f>
        <v>-135850</v>
      </c>
      <c r="F173" s="103">
        <f t="shared" si="51"/>
        <v>0</v>
      </c>
      <c r="G173" s="103">
        <f t="shared" si="51"/>
        <v>0</v>
      </c>
      <c r="H173" s="103">
        <f t="shared" si="51"/>
        <v>0</v>
      </c>
      <c r="I173" s="105">
        <f t="shared" si="51"/>
        <v>-135850</v>
      </c>
    </row>
    <row r="174" spans="1:9" ht="16.5" customHeight="1">
      <c r="A174" s="676"/>
      <c r="B174" s="702" t="s">
        <v>156</v>
      </c>
      <c r="C174" s="673" t="s">
        <v>20</v>
      </c>
      <c r="D174" s="93" t="s">
        <v>44</v>
      </c>
      <c r="E174" s="94">
        <v>400000</v>
      </c>
      <c r="F174" s="91">
        <v>0</v>
      </c>
      <c r="G174" s="91">
        <v>0</v>
      </c>
      <c r="H174" s="91">
        <v>0</v>
      </c>
      <c r="I174" s="92">
        <f t="shared" si="39"/>
        <v>400000</v>
      </c>
    </row>
    <row r="175" spans="1:9">
      <c r="A175" s="676"/>
      <c r="B175" s="690"/>
      <c r="C175" s="671"/>
      <c r="D175" s="93" t="s">
        <v>42</v>
      </c>
      <c r="E175" s="94">
        <v>46100</v>
      </c>
      <c r="F175" s="94">
        <v>0</v>
      </c>
      <c r="G175" s="94">
        <v>0</v>
      </c>
      <c r="H175" s="94">
        <v>0</v>
      </c>
      <c r="I175" s="92">
        <f t="shared" si="39"/>
        <v>46100</v>
      </c>
    </row>
    <row r="176" spans="1:9">
      <c r="A176" s="676"/>
      <c r="B176" s="690"/>
      <c r="C176" s="672"/>
      <c r="D176" s="93" t="s">
        <v>46</v>
      </c>
      <c r="E176" s="94">
        <f>E175-E174</f>
        <v>-353900</v>
      </c>
      <c r="F176" s="94">
        <v>0</v>
      </c>
      <c r="G176" s="94">
        <v>0</v>
      </c>
      <c r="H176" s="94">
        <v>0</v>
      </c>
      <c r="I176" s="92">
        <f t="shared" si="39"/>
        <v>-353900</v>
      </c>
    </row>
    <row r="177" spans="1:9">
      <c r="A177" s="676"/>
      <c r="B177" s="690"/>
      <c r="C177" s="673" t="s">
        <v>109</v>
      </c>
      <c r="D177" s="93" t="s">
        <v>44</v>
      </c>
      <c r="E177" s="94">
        <v>3800000</v>
      </c>
      <c r="F177" s="91">
        <v>0</v>
      </c>
      <c r="G177" s="91">
        <v>0</v>
      </c>
      <c r="H177" s="91">
        <v>0</v>
      </c>
      <c r="I177" s="92">
        <f t="shared" si="39"/>
        <v>3800000</v>
      </c>
    </row>
    <row r="178" spans="1:9">
      <c r="A178" s="676"/>
      <c r="B178" s="690"/>
      <c r="C178" s="671"/>
      <c r="D178" s="93" t="s">
        <v>42</v>
      </c>
      <c r="E178" s="94">
        <v>3800000</v>
      </c>
      <c r="F178" s="94">
        <v>0</v>
      </c>
      <c r="G178" s="94">
        <v>0</v>
      </c>
      <c r="H178" s="94">
        <v>0</v>
      </c>
      <c r="I178" s="92">
        <f t="shared" si="39"/>
        <v>3800000</v>
      </c>
    </row>
    <row r="179" spans="1:9">
      <c r="A179" s="676"/>
      <c r="B179" s="690"/>
      <c r="C179" s="672"/>
      <c r="D179" s="93" t="s">
        <v>46</v>
      </c>
      <c r="E179" s="94">
        <f>E178-E177</f>
        <v>0</v>
      </c>
      <c r="F179" s="94">
        <v>0</v>
      </c>
      <c r="G179" s="94">
        <v>0</v>
      </c>
      <c r="H179" s="94">
        <v>0</v>
      </c>
      <c r="I179" s="92">
        <f t="shared" si="39"/>
        <v>0</v>
      </c>
    </row>
    <row r="180" spans="1:9">
      <c r="A180" s="676"/>
      <c r="B180" s="690"/>
      <c r="C180" s="673" t="s">
        <v>110</v>
      </c>
      <c r="D180" s="93" t="s">
        <v>44</v>
      </c>
      <c r="E180" s="94">
        <v>776800</v>
      </c>
      <c r="F180" s="91">
        <v>0</v>
      </c>
      <c r="G180" s="91">
        <v>0</v>
      </c>
      <c r="H180" s="91">
        <v>0</v>
      </c>
      <c r="I180" s="92">
        <f t="shared" ref="I180:I182" si="52">SUM(E180:H180)</f>
        <v>776800</v>
      </c>
    </row>
    <row r="181" spans="1:9">
      <c r="A181" s="676"/>
      <c r="B181" s="690"/>
      <c r="C181" s="671"/>
      <c r="D181" s="93" t="s">
        <v>42</v>
      </c>
      <c r="E181" s="94">
        <v>764571</v>
      </c>
      <c r="F181" s="94">
        <v>0</v>
      </c>
      <c r="G181" s="94">
        <v>0</v>
      </c>
      <c r="H181" s="94">
        <v>0</v>
      </c>
      <c r="I181" s="92">
        <f t="shared" si="52"/>
        <v>764571</v>
      </c>
    </row>
    <row r="182" spans="1:9">
      <c r="A182" s="676"/>
      <c r="B182" s="690"/>
      <c r="C182" s="672"/>
      <c r="D182" s="93" t="s">
        <v>46</v>
      </c>
      <c r="E182" s="94">
        <f>E181-E180</f>
        <v>-12229</v>
      </c>
      <c r="F182" s="94">
        <v>0</v>
      </c>
      <c r="G182" s="94">
        <v>0</v>
      </c>
      <c r="H182" s="94">
        <v>0</v>
      </c>
      <c r="I182" s="92">
        <f t="shared" si="52"/>
        <v>-12229</v>
      </c>
    </row>
    <row r="183" spans="1:9">
      <c r="A183" s="676"/>
      <c r="B183" s="690"/>
      <c r="C183" s="667" t="s">
        <v>5</v>
      </c>
      <c r="D183" s="102" t="s">
        <v>44</v>
      </c>
      <c r="E183" s="103">
        <f>E174+E177+E180</f>
        <v>4976800</v>
      </c>
      <c r="F183" s="103">
        <f t="shared" ref="F183:I183" si="53">F174+F177+F180</f>
        <v>0</v>
      </c>
      <c r="G183" s="103">
        <f t="shared" si="53"/>
        <v>0</v>
      </c>
      <c r="H183" s="103">
        <f t="shared" si="53"/>
        <v>0</v>
      </c>
      <c r="I183" s="105">
        <f t="shared" si="53"/>
        <v>4976800</v>
      </c>
    </row>
    <row r="184" spans="1:9">
      <c r="A184" s="676"/>
      <c r="B184" s="690"/>
      <c r="C184" s="668"/>
      <c r="D184" s="102" t="s">
        <v>42</v>
      </c>
      <c r="E184" s="103">
        <f t="shared" ref="E184:I184" si="54">E175+E178+E181</f>
        <v>4610671</v>
      </c>
      <c r="F184" s="103">
        <f t="shared" si="54"/>
        <v>0</v>
      </c>
      <c r="G184" s="103">
        <f t="shared" si="54"/>
        <v>0</v>
      </c>
      <c r="H184" s="103">
        <f t="shared" si="54"/>
        <v>0</v>
      </c>
      <c r="I184" s="105">
        <f t="shared" si="54"/>
        <v>4610671</v>
      </c>
    </row>
    <row r="185" spans="1:9">
      <c r="A185" s="676"/>
      <c r="B185" s="690"/>
      <c r="C185" s="669"/>
      <c r="D185" s="102" t="s">
        <v>44</v>
      </c>
      <c r="E185" s="103">
        <f t="shared" ref="E185:I185" si="55">E176+E179+E182</f>
        <v>-366129</v>
      </c>
      <c r="F185" s="103">
        <f t="shared" si="55"/>
        <v>0</v>
      </c>
      <c r="G185" s="103">
        <f t="shared" si="55"/>
        <v>0</v>
      </c>
      <c r="H185" s="103">
        <f t="shared" si="55"/>
        <v>0</v>
      </c>
      <c r="I185" s="105">
        <f t="shared" si="55"/>
        <v>-366129</v>
      </c>
    </row>
    <row r="186" spans="1:9" ht="16.5" customHeight="1">
      <c r="A186" s="676"/>
      <c r="B186" s="702" t="s">
        <v>157</v>
      </c>
      <c r="C186" s="673" t="s">
        <v>20</v>
      </c>
      <c r="D186" s="93" t="s">
        <v>44</v>
      </c>
      <c r="E186" s="94">
        <v>47700</v>
      </c>
      <c r="F186" s="91">
        <v>0</v>
      </c>
      <c r="G186" s="91">
        <v>0</v>
      </c>
      <c r="H186" s="91">
        <v>0</v>
      </c>
      <c r="I186" s="92">
        <f t="shared" ref="I186:I212" si="56">SUM(E186:H186)</f>
        <v>47700</v>
      </c>
    </row>
    <row r="187" spans="1:9">
      <c r="A187" s="676"/>
      <c r="B187" s="690"/>
      <c r="C187" s="671"/>
      <c r="D187" s="93" t="s">
        <v>42</v>
      </c>
      <c r="E187" s="94">
        <v>18700</v>
      </c>
      <c r="F187" s="94">
        <v>0</v>
      </c>
      <c r="G187" s="94">
        <v>0</v>
      </c>
      <c r="H187" s="94">
        <v>0</v>
      </c>
      <c r="I187" s="92">
        <f t="shared" si="56"/>
        <v>18700</v>
      </c>
    </row>
    <row r="188" spans="1:9">
      <c r="A188" s="676"/>
      <c r="B188" s="690"/>
      <c r="C188" s="672"/>
      <c r="D188" s="93" t="s">
        <v>46</v>
      </c>
      <c r="E188" s="94">
        <f>E187-E186</f>
        <v>-29000</v>
      </c>
      <c r="F188" s="94">
        <v>0</v>
      </c>
      <c r="G188" s="94">
        <v>0</v>
      </c>
      <c r="H188" s="94">
        <v>0</v>
      </c>
      <c r="I188" s="92">
        <f t="shared" si="56"/>
        <v>-29000</v>
      </c>
    </row>
    <row r="189" spans="1:9">
      <c r="A189" s="676"/>
      <c r="B189" s="690"/>
      <c r="C189" s="673" t="s">
        <v>111</v>
      </c>
      <c r="D189" s="93" t="s">
        <v>44</v>
      </c>
      <c r="E189" s="94">
        <v>1097900</v>
      </c>
      <c r="F189" s="91">
        <v>0</v>
      </c>
      <c r="G189" s="91">
        <v>0</v>
      </c>
      <c r="H189" s="91">
        <v>0</v>
      </c>
      <c r="I189" s="92">
        <f t="shared" si="56"/>
        <v>1097900</v>
      </c>
    </row>
    <row r="190" spans="1:9">
      <c r="A190" s="676"/>
      <c r="B190" s="690"/>
      <c r="C190" s="671"/>
      <c r="D190" s="93" t="s">
        <v>42</v>
      </c>
      <c r="E190" s="94">
        <v>1097900</v>
      </c>
      <c r="F190" s="94">
        <v>0</v>
      </c>
      <c r="G190" s="94">
        <v>0</v>
      </c>
      <c r="H190" s="94">
        <v>0</v>
      </c>
      <c r="I190" s="92">
        <f t="shared" si="56"/>
        <v>1097900</v>
      </c>
    </row>
    <row r="191" spans="1:9">
      <c r="A191" s="676"/>
      <c r="B191" s="690"/>
      <c r="C191" s="672"/>
      <c r="D191" s="93" t="s">
        <v>46</v>
      </c>
      <c r="E191" s="94">
        <f>E190-E189</f>
        <v>0</v>
      </c>
      <c r="F191" s="94">
        <v>0</v>
      </c>
      <c r="G191" s="94">
        <v>0</v>
      </c>
      <c r="H191" s="94">
        <v>0</v>
      </c>
      <c r="I191" s="92">
        <f t="shared" si="56"/>
        <v>0</v>
      </c>
    </row>
    <row r="192" spans="1:9">
      <c r="A192" s="676"/>
      <c r="B192" s="690"/>
      <c r="C192" s="673" t="s">
        <v>112</v>
      </c>
      <c r="D192" s="93" t="s">
        <v>44</v>
      </c>
      <c r="E192" s="94">
        <v>681400</v>
      </c>
      <c r="F192" s="91">
        <v>0</v>
      </c>
      <c r="G192" s="91">
        <v>0</v>
      </c>
      <c r="H192" s="91">
        <v>0</v>
      </c>
      <c r="I192" s="92">
        <f t="shared" ref="I192:I194" si="57">SUM(E192:H192)</f>
        <v>681400</v>
      </c>
    </row>
    <row r="193" spans="1:9">
      <c r="A193" s="676"/>
      <c r="B193" s="690"/>
      <c r="C193" s="671"/>
      <c r="D193" s="93" t="s">
        <v>42</v>
      </c>
      <c r="E193" s="94">
        <v>681400</v>
      </c>
      <c r="F193" s="94">
        <v>0</v>
      </c>
      <c r="G193" s="94">
        <v>0</v>
      </c>
      <c r="H193" s="94">
        <v>0</v>
      </c>
      <c r="I193" s="92">
        <f t="shared" si="57"/>
        <v>681400</v>
      </c>
    </row>
    <row r="194" spans="1:9">
      <c r="A194" s="676"/>
      <c r="B194" s="690"/>
      <c r="C194" s="672"/>
      <c r="D194" s="93" t="s">
        <v>46</v>
      </c>
      <c r="E194" s="94">
        <f>E193-E192</f>
        <v>0</v>
      </c>
      <c r="F194" s="94">
        <v>0</v>
      </c>
      <c r="G194" s="94">
        <v>0</v>
      </c>
      <c r="H194" s="94">
        <v>0</v>
      </c>
      <c r="I194" s="92">
        <f t="shared" si="57"/>
        <v>0</v>
      </c>
    </row>
    <row r="195" spans="1:9">
      <c r="A195" s="676"/>
      <c r="B195" s="690"/>
      <c r="C195" s="667" t="s">
        <v>5</v>
      </c>
      <c r="D195" s="102" t="s">
        <v>44</v>
      </c>
      <c r="E195" s="103">
        <f>E186+E189+E192</f>
        <v>1827000</v>
      </c>
      <c r="F195" s="103">
        <f t="shared" ref="F195:I195" si="58">F186+F189+F192</f>
        <v>0</v>
      </c>
      <c r="G195" s="103">
        <f t="shared" si="58"/>
        <v>0</v>
      </c>
      <c r="H195" s="103">
        <f t="shared" si="58"/>
        <v>0</v>
      </c>
      <c r="I195" s="105">
        <f t="shared" si="58"/>
        <v>1827000</v>
      </c>
    </row>
    <row r="196" spans="1:9">
      <c r="A196" s="676"/>
      <c r="B196" s="690"/>
      <c r="C196" s="668"/>
      <c r="D196" s="102" t="s">
        <v>42</v>
      </c>
      <c r="E196" s="103">
        <f t="shared" ref="E196:I196" si="59">E187+E190+E193</f>
        <v>1798000</v>
      </c>
      <c r="F196" s="103">
        <f t="shared" si="59"/>
        <v>0</v>
      </c>
      <c r="G196" s="103">
        <f t="shared" si="59"/>
        <v>0</v>
      </c>
      <c r="H196" s="103">
        <f t="shared" si="59"/>
        <v>0</v>
      </c>
      <c r="I196" s="105">
        <f t="shared" si="59"/>
        <v>1798000</v>
      </c>
    </row>
    <row r="197" spans="1:9">
      <c r="A197" s="676"/>
      <c r="B197" s="690"/>
      <c r="C197" s="669"/>
      <c r="D197" s="102" t="s">
        <v>44</v>
      </c>
      <c r="E197" s="103">
        <f t="shared" ref="E197:I197" si="60">E188+E191+E194</f>
        <v>-29000</v>
      </c>
      <c r="F197" s="103">
        <f t="shared" si="60"/>
        <v>0</v>
      </c>
      <c r="G197" s="103">
        <f t="shared" si="60"/>
        <v>0</v>
      </c>
      <c r="H197" s="103">
        <f t="shared" si="60"/>
        <v>0</v>
      </c>
      <c r="I197" s="105">
        <f t="shared" si="60"/>
        <v>-29000</v>
      </c>
    </row>
    <row r="198" spans="1:9" ht="16.5" customHeight="1">
      <c r="A198" s="676"/>
      <c r="B198" s="704" t="s">
        <v>158</v>
      </c>
      <c r="C198" s="673" t="s">
        <v>20</v>
      </c>
      <c r="D198" s="93" t="s">
        <v>44</v>
      </c>
      <c r="E198" s="94">
        <v>118500</v>
      </c>
      <c r="F198" s="91">
        <v>0</v>
      </c>
      <c r="G198" s="91">
        <v>0</v>
      </c>
      <c r="H198" s="91">
        <v>0</v>
      </c>
      <c r="I198" s="92">
        <f t="shared" si="56"/>
        <v>118500</v>
      </c>
    </row>
    <row r="199" spans="1:9">
      <c r="A199" s="676"/>
      <c r="B199" s="670"/>
      <c r="C199" s="671"/>
      <c r="D199" s="93" t="s">
        <v>42</v>
      </c>
      <c r="E199" s="94">
        <v>85150</v>
      </c>
      <c r="F199" s="94">
        <v>0</v>
      </c>
      <c r="G199" s="94">
        <v>0</v>
      </c>
      <c r="H199" s="94">
        <v>0</v>
      </c>
      <c r="I199" s="92">
        <f t="shared" si="56"/>
        <v>85150</v>
      </c>
    </row>
    <row r="200" spans="1:9">
      <c r="A200" s="676"/>
      <c r="B200" s="670"/>
      <c r="C200" s="672"/>
      <c r="D200" s="93" t="s">
        <v>46</v>
      </c>
      <c r="E200" s="94">
        <f>E199-E198</f>
        <v>-33350</v>
      </c>
      <c r="F200" s="94">
        <v>0</v>
      </c>
      <c r="G200" s="94">
        <v>0</v>
      </c>
      <c r="H200" s="94">
        <v>0</v>
      </c>
      <c r="I200" s="92">
        <f t="shared" si="56"/>
        <v>-33350</v>
      </c>
    </row>
    <row r="201" spans="1:9">
      <c r="A201" s="676"/>
      <c r="B201" s="109"/>
      <c r="C201" s="673" t="s">
        <v>113</v>
      </c>
      <c r="D201" s="93" t="s">
        <v>44</v>
      </c>
      <c r="E201" s="94">
        <v>1009990</v>
      </c>
      <c r="F201" s="91">
        <v>0</v>
      </c>
      <c r="G201" s="91">
        <v>0</v>
      </c>
      <c r="H201" s="91">
        <v>0</v>
      </c>
      <c r="I201" s="92">
        <f t="shared" si="56"/>
        <v>1009990</v>
      </c>
    </row>
    <row r="202" spans="1:9">
      <c r="A202" s="676"/>
      <c r="B202" s="109"/>
      <c r="C202" s="671"/>
      <c r="D202" s="93" t="s">
        <v>42</v>
      </c>
      <c r="E202" s="94">
        <v>1009894</v>
      </c>
      <c r="F202" s="94">
        <v>0</v>
      </c>
      <c r="G202" s="94">
        <v>0</v>
      </c>
      <c r="H202" s="94">
        <v>0</v>
      </c>
      <c r="I202" s="92">
        <f t="shared" si="56"/>
        <v>1009894</v>
      </c>
    </row>
    <row r="203" spans="1:9">
      <c r="A203" s="676"/>
      <c r="B203" s="109"/>
      <c r="C203" s="672"/>
      <c r="D203" s="93" t="s">
        <v>46</v>
      </c>
      <c r="E203" s="94">
        <f>E202-E201</f>
        <v>-96</v>
      </c>
      <c r="F203" s="94">
        <v>0</v>
      </c>
      <c r="G203" s="94">
        <v>0</v>
      </c>
      <c r="H203" s="94">
        <v>0</v>
      </c>
      <c r="I203" s="92">
        <f t="shared" si="56"/>
        <v>-96</v>
      </c>
    </row>
    <row r="204" spans="1:9">
      <c r="A204" s="676"/>
      <c r="B204" s="109"/>
      <c r="C204" s="673" t="s">
        <v>108</v>
      </c>
      <c r="D204" s="93" t="s">
        <v>44</v>
      </c>
      <c r="E204" s="94">
        <v>517000</v>
      </c>
      <c r="F204" s="91">
        <v>0</v>
      </c>
      <c r="G204" s="91">
        <v>0</v>
      </c>
      <c r="H204" s="91">
        <v>0</v>
      </c>
      <c r="I204" s="92">
        <f t="shared" ref="I204:I206" si="61">SUM(E204:H204)</f>
        <v>517000</v>
      </c>
    </row>
    <row r="205" spans="1:9">
      <c r="A205" s="676"/>
      <c r="B205" s="109"/>
      <c r="C205" s="671"/>
      <c r="D205" s="93" t="s">
        <v>42</v>
      </c>
      <c r="E205" s="94">
        <v>517000</v>
      </c>
      <c r="F205" s="94">
        <v>0</v>
      </c>
      <c r="G205" s="94">
        <v>0</v>
      </c>
      <c r="H205" s="94">
        <v>0</v>
      </c>
      <c r="I205" s="92">
        <f t="shared" si="61"/>
        <v>517000</v>
      </c>
    </row>
    <row r="206" spans="1:9">
      <c r="A206" s="676"/>
      <c r="B206" s="109"/>
      <c r="C206" s="672"/>
      <c r="D206" s="93" t="s">
        <v>46</v>
      </c>
      <c r="E206" s="94">
        <f>E205-E204</f>
        <v>0</v>
      </c>
      <c r="F206" s="94">
        <v>0</v>
      </c>
      <c r="G206" s="94">
        <v>0</v>
      </c>
      <c r="H206" s="94">
        <v>0</v>
      </c>
      <c r="I206" s="92">
        <f t="shared" si="61"/>
        <v>0</v>
      </c>
    </row>
    <row r="207" spans="1:9">
      <c r="A207" s="676"/>
      <c r="B207" s="109"/>
      <c r="C207" s="667" t="s">
        <v>5</v>
      </c>
      <c r="D207" s="102" t="s">
        <v>44</v>
      </c>
      <c r="E207" s="103">
        <f>E198+E201+E204</f>
        <v>1645490</v>
      </c>
      <c r="F207" s="103">
        <f t="shared" ref="F207:I207" si="62">F198+F201+F204</f>
        <v>0</v>
      </c>
      <c r="G207" s="103">
        <f t="shared" si="62"/>
        <v>0</v>
      </c>
      <c r="H207" s="103">
        <f t="shared" si="62"/>
        <v>0</v>
      </c>
      <c r="I207" s="105">
        <f t="shared" si="62"/>
        <v>1645490</v>
      </c>
    </row>
    <row r="208" spans="1:9">
      <c r="A208" s="676"/>
      <c r="B208" s="109"/>
      <c r="C208" s="668"/>
      <c r="D208" s="102" t="s">
        <v>42</v>
      </c>
      <c r="E208" s="103">
        <f t="shared" ref="E208:E209" si="63">E199+E202+E205</f>
        <v>1612044</v>
      </c>
      <c r="F208" s="103">
        <f t="shared" ref="F208:I208" si="64">F199+F202+F205</f>
        <v>0</v>
      </c>
      <c r="G208" s="103">
        <f t="shared" si="64"/>
        <v>0</v>
      </c>
      <c r="H208" s="103">
        <f t="shared" si="64"/>
        <v>0</v>
      </c>
      <c r="I208" s="105">
        <f t="shared" si="64"/>
        <v>1612044</v>
      </c>
    </row>
    <row r="209" spans="1:9">
      <c r="A209" s="676"/>
      <c r="B209" s="110"/>
      <c r="C209" s="669"/>
      <c r="D209" s="102" t="s">
        <v>44</v>
      </c>
      <c r="E209" s="103">
        <f t="shared" si="63"/>
        <v>-33446</v>
      </c>
      <c r="F209" s="103">
        <f t="shared" ref="F209:I209" si="65">F200+F203+F206</f>
        <v>0</v>
      </c>
      <c r="G209" s="103">
        <f t="shared" si="65"/>
        <v>0</v>
      </c>
      <c r="H209" s="103">
        <f t="shared" si="65"/>
        <v>0</v>
      </c>
      <c r="I209" s="105">
        <f t="shared" si="65"/>
        <v>-33446</v>
      </c>
    </row>
    <row r="210" spans="1:9" ht="16.5" customHeight="1">
      <c r="A210" s="676"/>
      <c r="B210" s="704" t="s">
        <v>159</v>
      </c>
      <c r="C210" s="673" t="s">
        <v>107</v>
      </c>
      <c r="D210" s="93" t="s">
        <v>44</v>
      </c>
      <c r="E210" s="94">
        <v>16856000</v>
      </c>
      <c r="F210" s="91">
        <v>0</v>
      </c>
      <c r="G210" s="91">
        <v>0</v>
      </c>
      <c r="H210" s="91">
        <v>0</v>
      </c>
      <c r="I210" s="92">
        <f t="shared" si="56"/>
        <v>16856000</v>
      </c>
    </row>
    <row r="211" spans="1:9">
      <c r="A211" s="676"/>
      <c r="B211" s="670"/>
      <c r="C211" s="671"/>
      <c r="D211" s="93" t="s">
        <v>42</v>
      </c>
      <c r="E211" s="94">
        <v>14630000</v>
      </c>
      <c r="F211" s="94">
        <v>0</v>
      </c>
      <c r="G211" s="94">
        <v>0</v>
      </c>
      <c r="H211" s="94">
        <v>0</v>
      </c>
      <c r="I211" s="92">
        <f t="shared" si="56"/>
        <v>14630000</v>
      </c>
    </row>
    <row r="212" spans="1:9">
      <c r="A212" s="676"/>
      <c r="B212" s="670"/>
      <c r="C212" s="672"/>
      <c r="D212" s="93" t="s">
        <v>46</v>
      </c>
      <c r="E212" s="94">
        <f>E211-E210</f>
        <v>-2226000</v>
      </c>
      <c r="F212" s="94">
        <v>0</v>
      </c>
      <c r="G212" s="94">
        <v>0</v>
      </c>
      <c r="H212" s="94">
        <v>0</v>
      </c>
      <c r="I212" s="92">
        <f t="shared" si="56"/>
        <v>-2226000</v>
      </c>
    </row>
    <row r="213" spans="1:9">
      <c r="A213" s="676"/>
      <c r="B213" s="109"/>
      <c r="C213" s="673" t="s">
        <v>114</v>
      </c>
      <c r="D213" s="93" t="s">
        <v>44</v>
      </c>
      <c r="E213" s="94">
        <v>3923080</v>
      </c>
      <c r="F213" s="94">
        <v>0</v>
      </c>
      <c r="G213" s="94">
        <v>0</v>
      </c>
      <c r="H213" s="94">
        <v>0</v>
      </c>
      <c r="I213" s="111">
        <v>3923080</v>
      </c>
    </row>
    <row r="214" spans="1:9">
      <c r="A214" s="676"/>
      <c r="B214" s="109"/>
      <c r="C214" s="671"/>
      <c r="D214" s="93" t="s">
        <v>42</v>
      </c>
      <c r="E214" s="94">
        <v>3859332</v>
      </c>
      <c r="F214" s="94">
        <v>0</v>
      </c>
      <c r="G214" s="94">
        <v>0</v>
      </c>
      <c r="H214" s="94">
        <v>0</v>
      </c>
      <c r="I214" s="111">
        <v>3859332</v>
      </c>
    </row>
    <row r="215" spans="1:9">
      <c r="A215" s="676"/>
      <c r="B215" s="109"/>
      <c r="C215" s="672"/>
      <c r="D215" s="93" t="s">
        <v>46</v>
      </c>
      <c r="E215" s="94">
        <f>E214-E213</f>
        <v>-63748</v>
      </c>
      <c r="F215" s="94">
        <v>0</v>
      </c>
      <c r="G215" s="94">
        <v>0</v>
      </c>
      <c r="H215" s="94">
        <v>0</v>
      </c>
      <c r="I215" s="111">
        <f>I213-I214</f>
        <v>63748</v>
      </c>
    </row>
    <row r="216" spans="1:9" ht="16.5" customHeight="1">
      <c r="A216" s="676"/>
      <c r="B216" s="109"/>
      <c r="C216" s="673" t="s">
        <v>115</v>
      </c>
      <c r="D216" s="93" t="s">
        <v>44</v>
      </c>
      <c r="E216" s="94">
        <v>3616920</v>
      </c>
      <c r="F216" s="91">
        <v>0</v>
      </c>
      <c r="G216" s="91">
        <v>0</v>
      </c>
      <c r="H216" s="91">
        <v>0</v>
      </c>
      <c r="I216" s="92">
        <f t="shared" ref="I216:I230" si="66">SUM(E216:H216)</f>
        <v>3616920</v>
      </c>
    </row>
    <row r="217" spans="1:9">
      <c r="A217" s="676"/>
      <c r="B217" s="109"/>
      <c r="C217" s="671"/>
      <c r="D217" s="93" t="s">
        <v>42</v>
      </c>
      <c r="E217" s="94">
        <v>2626460</v>
      </c>
      <c r="F217" s="94">
        <v>0</v>
      </c>
      <c r="G217" s="94">
        <v>0</v>
      </c>
      <c r="H217" s="94">
        <v>0</v>
      </c>
      <c r="I217" s="92">
        <f t="shared" si="66"/>
        <v>2626460</v>
      </c>
    </row>
    <row r="218" spans="1:9">
      <c r="A218" s="676"/>
      <c r="B218" s="109"/>
      <c r="C218" s="672"/>
      <c r="D218" s="93" t="s">
        <v>46</v>
      </c>
      <c r="E218" s="94">
        <f>E217-E216</f>
        <v>-990460</v>
      </c>
      <c r="F218" s="94">
        <v>0</v>
      </c>
      <c r="G218" s="94">
        <v>0</v>
      </c>
      <c r="H218" s="94">
        <v>0</v>
      </c>
      <c r="I218" s="92">
        <f t="shared" si="66"/>
        <v>-990460</v>
      </c>
    </row>
    <row r="219" spans="1:9" ht="16.5" customHeight="1">
      <c r="A219" s="676"/>
      <c r="B219" s="109"/>
      <c r="C219" s="673" t="s">
        <v>116</v>
      </c>
      <c r="D219" s="93" t="s">
        <v>44</v>
      </c>
      <c r="E219" s="94">
        <v>2702000</v>
      </c>
      <c r="F219" s="91">
        <v>0</v>
      </c>
      <c r="G219" s="91">
        <v>0</v>
      </c>
      <c r="H219" s="91">
        <v>0</v>
      </c>
      <c r="I219" s="92">
        <f t="shared" ref="I219:I221" si="67">SUM(E219:H219)</f>
        <v>2702000</v>
      </c>
    </row>
    <row r="220" spans="1:9">
      <c r="A220" s="676"/>
      <c r="B220" s="109"/>
      <c r="C220" s="671"/>
      <c r="D220" s="93" t="s">
        <v>42</v>
      </c>
      <c r="E220" s="94">
        <v>2503700</v>
      </c>
      <c r="F220" s="94">
        <v>0</v>
      </c>
      <c r="G220" s="94">
        <v>0</v>
      </c>
      <c r="H220" s="94">
        <v>0</v>
      </c>
      <c r="I220" s="92">
        <f t="shared" si="67"/>
        <v>2503700</v>
      </c>
    </row>
    <row r="221" spans="1:9">
      <c r="A221" s="676"/>
      <c r="B221" s="109"/>
      <c r="C221" s="672"/>
      <c r="D221" s="93" t="s">
        <v>46</v>
      </c>
      <c r="E221" s="94">
        <f>E220-E219</f>
        <v>-198300</v>
      </c>
      <c r="F221" s="94">
        <v>0</v>
      </c>
      <c r="G221" s="94">
        <v>0</v>
      </c>
      <c r="H221" s="94">
        <v>0</v>
      </c>
      <c r="I221" s="92">
        <f t="shared" si="67"/>
        <v>-198300</v>
      </c>
    </row>
    <row r="222" spans="1:9" ht="16.5" customHeight="1">
      <c r="A222" s="676"/>
      <c r="B222" s="109"/>
      <c r="C222" s="667" t="s">
        <v>5</v>
      </c>
      <c r="D222" s="102" t="s">
        <v>44</v>
      </c>
      <c r="E222" s="103">
        <f>E210+E213+E216+E219</f>
        <v>27098000</v>
      </c>
      <c r="F222" s="103">
        <f t="shared" ref="F222:I222" si="68">F210+F213+F216+F219</f>
        <v>0</v>
      </c>
      <c r="G222" s="103">
        <f t="shared" si="68"/>
        <v>0</v>
      </c>
      <c r="H222" s="103">
        <f t="shared" si="68"/>
        <v>0</v>
      </c>
      <c r="I222" s="105">
        <f t="shared" si="68"/>
        <v>27098000</v>
      </c>
    </row>
    <row r="223" spans="1:9">
      <c r="A223" s="676"/>
      <c r="B223" s="109"/>
      <c r="C223" s="668"/>
      <c r="D223" s="102" t="s">
        <v>42</v>
      </c>
      <c r="E223" s="103">
        <f t="shared" ref="E223:I223" si="69">E211+E214+E217+E220</f>
        <v>23619492</v>
      </c>
      <c r="F223" s="103">
        <f t="shared" si="69"/>
        <v>0</v>
      </c>
      <c r="G223" s="103">
        <f t="shared" si="69"/>
        <v>0</v>
      </c>
      <c r="H223" s="103">
        <f t="shared" si="69"/>
        <v>0</v>
      </c>
      <c r="I223" s="105">
        <f t="shared" si="69"/>
        <v>23619492</v>
      </c>
    </row>
    <row r="224" spans="1:9">
      <c r="A224" s="676"/>
      <c r="B224" s="109"/>
      <c r="C224" s="669"/>
      <c r="D224" s="102" t="s">
        <v>44</v>
      </c>
      <c r="E224" s="103">
        <f t="shared" ref="E224:I224" si="70">E212+E215+E218+E221</f>
        <v>-3478508</v>
      </c>
      <c r="F224" s="103">
        <f t="shared" si="70"/>
        <v>0</v>
      </c>
      <c r="G224" s="103">
        <f t="shared" si="70"/>
        <v>0</v>
      </c>
      <c r="H224" s="103">
        <f t="shared" si="70"/>
        <v>0</v>
      </c>
      <c r="I224" s="105">
        <f t="shared" si="70"/>
        <v>-3351012</v>
      </c>
    </row>
    <row r="225" spans="1:9" ht="16.5" customHeight="1">
      <c r="A225" s="676"/>
      <c r="B225" s="691" t="s">
        <v>160</v>
      </c>
      <c r="C225" s="696" t="s">
        <v>117</v>
      </c>
      <c r="D225" s="93" t="s">
        <v>44</v>
      </c>
      <c r="E225" s="94">
        <v>224000</v>
      </c>
      <c r="F225" s="91">
        <v>0</v>
      </c>
      <c r="G225" s="91">
        <v>0</v>
      </c>
      <c r="H225" s="91">
        <v>0</v>
      </c>
      <c r="I225" s="92">
        <f t="shared" si="66"/>
        <v>224000</v>
      </c>
    </row>
    <row r="226" spans="1:9">
      <c r="A226" s="676"/>
      <c r="B226" s="692"/>
      <c r="C226" s="674"/>
      <c r="D226" s="93" t="s">
        <v>42</v>
      </c>
      <c r="E226" s="94">
        <v>224000</v>
      </c>
      <c r="F226" s="94">
        <v>0</v>
      </c>
      <c r="G226" s="94">
        <v>0</v>
      </c>
      <c r="H226" s="94">
        <v>0</v>
      </c>
      <c r="I226" s="92">
        <f t="shared" si="66"/>
        <v>224000</v>
      </c>
    </row>
    <row r="227" spans="1:9">
      <c r="A227" s="676"/>
      <c r="B227" s="692"/>
      <c r="C227" s="675"/>
      <c r="D227" s="93" t="s">
        <v>46</v>
      </c>
      <c r="E227" s="94">
        <f>E226-E225</f>
        <v>0</v>
      </c>
      <c r="F227" s="94">
        <v>0</v>
      </c>
      <c r="G227" s="94">
        <v>0</v>
      </c>
      <c r="H227" s="94">
        <v>0</v>
      </c>
      <c r="I227" s="92">
        <f t="shared" si="66"/>
        <v>0</v>
      </c>
    </row>
    <row r="228" spans="1:9" ht="16.5" customHeight="1">
      <c r="A228" s="676"/>
      <c r="B228" s="109"/>
      <c r="C228" s="673" t="s">
        <v>116</v>
      </c>
      <c r="D228" s="93" t="s">
        <v>44</v>
      </c>
      <c r="E228" s="94">
        <v>6988000</v>
      </c>
      <c r="F228" s="91">
        <v>0</v>
      </c>
      <c r="G228" s="91">
        <v>0</v>
      </c>
      <c r="H228" s="91">
        <v>0</v>
      </c>
      <c r="I228" s="92">
        <f t="shared" si="66"/>
        <v>6988000</v>
      </c>
    </row>
    <row r="229" spans="1:9">
      <c r="A229" s="676"/>
      <c r="B229" s="109"/>
      <c r="C229" s="671"/>
      <c r="D229" s="93" t="s">
        <v>42</v>
      </c>
      <c r="E229" s="94">
        <v>5433570</v>
      </c>
      <c r="F229" s="94">
        <v>0</v>
      </c>
      <c r="G229" s="94">
        <v>0</v>
      </c>
      <c r="H229" s="94">
        <v>0</v>
      </c>
      <c r="I229" s="92">
        <f t="shared" si="66"/>
        <v>5433570</v>
      </c>
    </row>
    <row r="230" spans="1:9">
      <c r="A230" s="676"/>
      <c r="B230" s="109"/>
      <c r="C230" s="672"/>
      <c r="D230" s="93" t="s">
        <v>46</v>
      </c>
      <c r="E230" s="94">
        <f>E229-E228</f>
        <v>-1554430</v>
      </c>
      <c r="F230" s="94">
        <v>0</v>
      </c>
      <c r="G230" s="94">
        <v>0</v>
      </c>
      <c r="H230" s="94">
        <v>0</v>
      </c>
      <c r="I230" s="92">
        <f t="shared" si="66"/>
        <v>-1554430</v>
      </c>
    </row>
    <row r="231" spans="1:9" ht="16.5" customHeight="1">
      <c r="A231" s="676"/>
      <c r="B231" s="109"/>
      <c r="C231" s="667" t="s">
        <v>5</v>
      </c>
      <c r="D231" s="102" t="s">
        <v>44</v>
      </c>
      <c r="E231" s="103">
        <f>E225+E228</f>
        <v>7212000</v>
      </c>
      <c r="F231" s="103">
        <f t="shared" ref="F231:I231" si="71">F225+F228</f>
        <v>0</v>
      </c>
      <c r="G231" s="103">
        <f t="shared" si="71"/>
        <v>0</v>
      </c>
      <c r="H231" s="103">
        <f t="shared" si="71"/>
        <v>0</v>
      </c>
      <c r="I231" s="105">
        <f t="shared" si="71"/>
        <v>7212000</v>
      </c>
    </row>
    <row r="232" spans="1:9">
      <c r="A232" s="676"/>
      <c r="B232" s="109"/>
      <c r="C232" s="668"/>
      <c r="D232" s="102" t="s">
        <v>42</v>
      </c>
      <c r="E232" s="103">
        <f t="shared" ref="E232:I232" si="72">E226+E229</f>
        <v>5657570</v>
      </c>
      <c r="F232" s="103">
        <f t="shared" si="72"/>
        <v>0</v>
      </c>
      <c r="G232" s="103">
        <f t="shared" si="72"/>
        <v>0</v>
      </c>
      <c r="H232" s="103">
        <f t="shared" si="72"/>
        <v>0</v>
      </c>
      <c r="I232" s="105">
        <f t="shared" si="72"/>
        <v>5657570</v>
      </c>
    </row>
    <row r="233" spans="1:9">
      <c r="A233" s="676"/>
      <c r="B233" s="109"/>
      <c r="C233" s="668"/>
      <c r="D233" s="102" t="s">
        <v>44</v>
      </c>
      <c r="E233" s="103">
        <f t="shared" ref="E233:I233" si="73">E227+E230</f>
        <v>-1554430</v>
      </c>
      <c r="F233" s="103">
        <f t="shared" si="73"/>
        <v>0</v>
      </c>
      <c r="G233" s="103">
        <f t="shared" si="73"/>
        <v>0</v>
      </c>
      <c r="H233" s="103">
        <f t="shared" si="73"/>
        <v>0</v>
      </c>
      <c r="I233" s="105">
        <f t="shared" si="73"/>
        <v>-1554430</v>
      </c>
    </row>
    <row r="234" spans="1:9">
      <c r="A234" s="676"/>
      <c r="B234" s="651" t="s">
        <v>5</v>
      </c>
      <c r="C234" s="652"/>
      <c r="D234" s="99" t="s">
        <v>44</v>
      </c>
      <c r="E234" s="100">
        <f>E150+E156+E171++E183+E195+E207+E222+E231</f>
        <v>73450240</v>
      </c>
      <c r="F234" s="100">
        <f t="shared" ref="F234:I234" si="74">F150+F156+F171++F183+F195+F207+F222+F231</f>
        <v>0</v>
      </c>
      <c r="G234" s="100">
        <f t="shared" si="74"/>
        <v>0</v>
      </c>
      <c r="H234" s="100">
        <f t="shared" si="74"/>
        <v>0</v>
      </c>
      <c r="I234" s="101">
        <f t="shared" si="74"/>
        <v>73450240</v>
      </c>
    </row>
    <row r="235" spans="1:9">
      <c r="A235" s="676"/>
      <c r="B235" s="653"/>
      <c r="C235" s="654"/>
      <c r="D235" s="99" t="s">
        <v>42</v>
      </c>
      <c r="E235" s="100">
        <f>E151+E157+E172++E184+E196+E208+E223+E232</f>
        <v>62206137</v>
      </c>
      <c r="F235" s="100">
        <f t="shared" ref="F235:I235" si="75">F151+F157+F172++F184+F196+F208+F223+F232</f>
        <v>0</v>
      </c>
      <c r="G235" s="100">
        <f t="shared" si="75"/>
        <v>0</v>
      </c>
      <c r="H235" s="100">
        <f t="shared" si="75"/>
        <v>0</v>
      </c>
      <c r="I235" s="101">
        <f t="shared" si="75"/>
        <v>62206137</v>
      </c>
    </row>
    <row r="236" spans="1:9">
      <c r="A236" s="677"/>
      <c r="B236" s="655"/>
      <c r="C236" s="656"/>
      <c r="D236" s="99" t="s">
        <v>46</v>
      </c>
      <c r="E236" s="100">
        <f t="shared" ref="E236:I236" si="76">E152+E158+E173++E185+E197+E209+E224+E233</f>
        <v>-11244103</v>
      </c>
      <c r="F236" s="100">
        <f t="shared" si="76"/>
        <v>0</v>
      </c>
      <c r="G236" s="100">
        <f t="shared" si="76"/>
        <v>0</v>
      </c>
      <c r="H236" s="100">
        <f t="shared" si="76"/>
        <v>0</v>
      </c>
      <c r="I236" s="101">
        <f t="shared" si="76"/>
        <v>-11116607</v>
      </c>
    </row>
    <row r="237" spans="1:9">
      <c r="A237" s="112"/>
      <c r="B237" s="705" t="s">
        <v>55</v>
      </c>
      <c r="C237" s="706"/>
      <c r="D237" s="113" t="s">
        <v>44</v>
      </c>
      <c r="E237" s="114">
        <f>E234+E132+E120</f>
        <v>556256000</v>
      </c>
      <c r="F237" s="114">
        <f>F234+F132+F120</f>
        <v>0</v>
      </c>
      <c r="G237" s="114">
        <f>G234+G132+G120</f>
        <v>0</v>
      </c>
      <c r="H237" s="114">
        <f>H234+H132+H120</f>
        <v>0</v>
      </c>
      <c r="I237" s="115">
        <f>SUM(E237:H237)</f>
        <v>556256000</v>
      </c>
    </row>
    <row r="238" spans="1:9">
      <c r="A238" s="116" t="s">
        <v>38</v>
      </c>
      <c r="B238" s="705"/>
      <c r="C238" s="706"/>
      <c r="D238" s="113" t="s">
        <v>42</v>
      </c>
      <c r="E238" s="114">
        <f>E235+E133+E121</f>
        <v>527531747</v>
      </c>
      <c r="F238" s="114">
        <f>F121+F133+F235</f>
        <v>0</v>
      </c>
      <c r="G238" s="114">
        <f>G121+G133+G235</f>
        <v>0</v>
      </c>
      <c r="H238" s="114">
        <f>H121+H133+H235</f>
        <v>0</v>
      </c>
      <c r="I238" s="115">
        <f>SUM(E238:H238)</f>
        <v>527531747</v>
      </c>
    </row>
    <row r="239" spans="1:9">
      <c r="A239" s="117"/>
      <c r="B239" s="707"/>
      <c r="C239" s="708"/>
      <c r="D239" s="113" t="s">
        <v>46</v>
      </c>
      <c r="E239" s="114">
        <f>E236+E134+E122</f>
        <v>-28724253</v>
      </c>
      <c r="F239" s="114">
        <f>F238-F237</f>
        <v>0</v>
      </c>
      <c r="G239" s="114">
        <f>G238-G237</f>
        <v>0</v>
      </c>
      <c r="H239" s="114">
        <v>0</v>
      </c>
      <c r="I239" s="118">
        <f>SUM(E239:H239)</f>
        <v>-28724253</v>
      </c>
    </row>
    <row r="240" spans="1:9">
      <c r="A240" s="711" t="s">
        <v>129</v>
      </c>
      <c r="B240" s="721" t="s">
        <v>136</v>
      </c>
      <c r="C240" s="714" t="s">
        <v>118</v>
      </c>
      <c r="D240" s="93" t="s">
        <v>44</v>
      </c>
      <c r="E240" s="94">
        <v>3890000</v>
      </c>
      <c r="F240" s="91">
        <v>0</v>
      </c>
      <c r="G240" s="91">
        <v>0</v>
      </c>
      <c r="H240" s="91">
        <v>0</v>
      </c>
      <c r="I240" s="92">
        <f>SUM(E240:H240)</f>
        <v>3890000</v>
      </c>
    </row>
    <row r="241" spans="1:9">
      <c r="A241" s="712"/>
      <c r="B241" s="709"/>
      <c r="C241" s="645"/>
      <c r="D241" s="93" t="s">
        <v>42</v>
      </c>
      <c r="E241" s="94">
        <v>3890000</v>
      </c>
      <c r="F241" s="94">
        <v>0</v>
      </c>
      <c r="G241" s="94">
        <v>0</v>
      </c>
      <c r="H241" s="94">
        <v>0</v>
      </c>
      <c r="I241" s="92">
        <f t="shared" ref="I241:I242" si="77">SUM(E241:H241)</f>
        <v>3890000</v>
      </c>
    </row>
    <row r="242" spans="1:9">
      <c r="A242" s="712"/>
      <c r="B242" s="709"/>
      <c r="C242" s="715"/>
      <c r="D242" s="93" t="s">
        <v>46</v>
      </c>
      <c r="E242" s="94">
        <f>E241-E240</f>
        <v>0</v>
      </c>
      <c r="F242" s="94">
        <v>0</v>
      </c>
      <c r="G242" s="94">
        <v>0</v>
      </c>
      <c r="H242" s="94">
        <v>0</v>
      </c>
      <c r="I242" s="92">
        <f t="shared" si="77"/>
        <v>0</v>
      </c>
    </row>
    <row r="243" spans="1:9">
      <c r="A243" s="712"/>
      <c r="B243" s="119"/>
      <c r="C243" s="714" t="s">
        <v>119</v>
      </c>
      <c r="D243" s="93" t="s">
        <v>44</v>
      </c>
      <c r="E243" s="94">
        <v>5000000</v>
      </c>
      <c r="F243" s="91">
        <v>0</v>
      </c>
      <c r="G243" s="91">
        <v>0</v>
      </c>
      <c r="H243" s="91">
        <v>0</v>
      </c>
      <c r="I243" s="92">
        <f t="shared" ref="I243:I251" si="78">SUM(E243:H243)</f>
        <v>5000000</v>
      </c>
    </row>
    <row r="244" spans="1:9">
      <c r="A244" s="712"/>
      <c r="B244" s="119"/>
      <c r="C244" s="645"/>
      <c r="D244" s="93" t="s">
        <v>42</v>
      </c>
      <c r="E244" s="94">
        <v>5000000</v>
      </c>
      <c r="F244" s="94">
        <v>0</v>
      </c>
      <c r="G244" s="94">
        <v>0</v>
      </c>
      <c r="H244" s="94">
        <v>0</v>
      </c>
      <c r="I244" s="92">
        <f t="shared" si="78"/>
        <v>5000000</v>
      </c>
    </row>
    <row r="245" spans="1:9">
      <c r="A245" s="712"/>
      <c r="B245" s="119"/>
      <c r="C245" s="715"/>
      <c r="D245" s="93" t="s">
        <v>46</v>
      </c>
      <c r="E245" s="94">
        <f>E244-E243</f>
        <v>0</v>
      </c>
      <c r="F245" s="94">
        <v>0</v>
      </c>
      <c r="G245" s="94">
        <v>0</v>
      </c>
      <c r="H245" s="94">
        <v>0</v>
      </c>
      <c r="I245" s="92">
        <f t="shared" si="78"/>
        <v>0</v>
      </c>
    </row>
    <row r="246" spans="1:9">
      <c r="A246" s="712"/>
      <c r="B246" s="709"/>
      <c r="C246" s="667" t="s">
        <v>5</v>
      </c>
      <c r="D246" s="102" t="s">
        <v>44</v>
      </c>
      <c r="E246" s="103">
        <f>E240+E243</f>
        <v>8890000</v>
      </c>
      <c r="F246" s="103">
        <f t="shared" ref="F246:I246" si="79">F240+F243</f>
        <v>0</v>
      </c>
      <c r="G246" s="103">
        <f t="shared" si="79"/>
        <v>0</v>
      </c>
      <c r="H246" s="103">
        <f t="shared" si="79"/>
        <v>0</v>
      </c>
      <c r="I246" s="105">
        <f t="shared" si="79"/>
        <v>8890000</v>
      </c>
    </row>
    <row r="247" spans="1:9">
      <c r="A247" s="712"/>
      <c r="B247" s="709"/>
      <c r="C247" s="668"/>
      <c r="D247" s="102" t="s">
        <v>42</v>
      </c>
      <c r="E247" s="103">
        <f t="shared" ref="E247:I247" si="80">E241+E244</f>
        <v>8890000</v>
      </c>
      <c r="F247" s="103">
        <f t="shared" si="80"/>
        <v>0</v>
      </c>
      <c r="G247" s="103">
        <f t="shared" si="80"/>
        <v>0</v>
      </c>
      <c r="H247" s="103">
        <f t="shared" si="80"/>
        <v>0</v>
      </c>
      <c r="I247" s="105">
        <f t="shared" si="80"/>
        <v>8890000</v>
      </c>
    </row>
    <row r="248" spans="1:9">
      <c r="A248" s="712"/>
      <c r="B248" s="709"/>
      <c r="C248" s="668"/>
      <c r="D248" s="102" t="s">
        <v>44</v>
      </c>
      <c r="E248" s="103">
        <f>E247-E246</f>
        <v>0</v>
      </c>
      <c r="F248" s="103">
        <f t="shared" ref="F248:I248" si="81">F242+F245</f>
        <v>0</v>
      </c>
      <c r="G248" s="103">
        <f t="shared" si="81"/>
        <v>0</v>
      </c>
      <c r="H248" s="103">
        <f t="shared" si="81"/>
        <v>0</v>
      </c>
      <c r="I248" s="105">
        <f t="shared" si="81"/>
        <v>0</v>
      </c>
    </row>
    <row r="249" spans="1:9">
      <c r="A249" s="712"/>
      <c r="B249" s="721" t="s">
        <v>137</v>
      </c>
      <c r="C249" s="714" t="s">
        <v>118</v>
      </c>
      <c r="D249" s="93" t="s">
        <v>44</v>
      </c>
      <c r="E249" s="94">
        <v>1250000</v>
      </c>
      <c r="F249" s="91">
        <v>0</v>
      </c>
      <c r="G249" s="91">
        <v>0</v>
      </c>
      <c r="H249" s="91">
        <v>0</v>
      </c>
      <c r="I249" s="92">
        <f t="shared" si="78"/>
        <v>1250000</v>
      </c>
    </row>
    <row r="250" spans="1:9">
      <c r="A250" s="712"/>
      <c r="B250" s="709"/>
      <c r="C250" s="645"/>
      <c r="D250" s="93" t="s">
        <v>42</v>
      </c>
      <c r="E250" s="94">
        <v>1225000</v>
      </c>
      <c r="F250" s="94">
        <v>0</v>
      </c>
      <c r="G250" s="94">
        <v>0</v>
      </c>
      <c r="H250" s="94">
        <v>0</v>
      </c>
      <c r="I250" s="92">
        <f t="shared" si="78"/>
        <v>1225000</v>
      </c>
    </row>
    <row r="251" spans="1:9">
      <c r="A251" s="712"/>
      <c r="B251" s="709"/>
      <c r="C251" s="715"/>
      <c r="D251" s="93" t="s">
        <v>46</v>
      </c>
      <c r="E251" s="94">
        <f>E250-E249</f>
        <v>-25000</v>
      </c>
      <c r="F251" s="94">
        <v>0</v>
      </c>
      <c r="G251" s="94">
        <v>0</v>
      </c>
      <c r="H251" s="94">
        <v>0</v>
      </c>
      <c r="I251" s="92">
        <f t="shared" si="78"/>
        <v>-25000</v>
      </c>
    </row>
    <row r="252" spans="1:9">
      <c r="A252" s="712"/>
      <c r="B252" s="709"/>
      <c r="C252" s="667" t="s">
        <v>5</v>
      </c>
      <c r="D252" s="102" t="s">
        <v>44</v>
      </c>
      <c r="E252" s="103">
        <f>E249</f>
        <v>1250000</v>
      </c>
      <c r="F252" s="103">
        <f t="shared" ref="F252:I252" si="82">F249</f>
        <v>0</v>
      </c>
      <c r="G252" s="103">
        <f t="shared" si="82"/>
        <v>0</v>
      </c>
      <c r="H252" s="103">
        <f t="shared" si="82"/>
        <v>0</v>
      </c>
      <c r="I252" s="105">
        <f t="shared" si="82"/>
        <v>1250000</v>
      </c>
    </row>
    <row r="253" spans="1:9">
      <c r="A253" s="712"/>
      <c r="B253" s="709"/>
      <c r="C253" s="668"/>
      <c r="D253" s="102" t="s">
        <v>42</v>
      </c>
      <c r="E253" s="103">
        <f t="shared" ref="E253:I253" si="83">E250</f>
        <v>1225000</v>
      </c>
      <c r="F253" s="103">
        <f t="shared" si="83"/>
        <v>0</v>
      </c>
      <c r="G253" s="103">
        <f t="shared" si="83"/>
        <v>0</v>
      </c>
      <c r="H253" s="103">
        <f t="shared" si="83"/>
        <v>0</v>
      </c>
      <c r="I253" s="105">
        <f t="shared" si="83"/>
        <v>1225000</v>
      </c>
    </row>
    <row r="254" spans="1:9">
      <c r="A254" s="712"/>
      <c r="B254" s="722"/>
      <c r="C254" s="668"/>
      <c r="D254" s="102" t="s">
        <v>44</v>
      </c>
      <c r="E254" s="103">
        <f t="shared" ref="E254:I254" si="84">E251</f>
        <v>-25000</v>
      </c>
      <c r="F254" s="103">
        <f t="shared" si="84"/>
        <v>0</v>
      </c>
      <c r="G254" s="103">
        <f t="shared" si="84"/>
        <v>0</v>
      </c>
      <c r="H254" s="103">
        <f t="shared" si="84"/>
        <v>0</v>
      </c>
      <c r="I254" s="105">
        <f t="shared" si="84"/>
        <v>-25000</v>
      </c>
    </row>
    <row r="255" spans="1:9">
      <c r="A255" s="712"/>
      <c r="B255" s="721" t="s">
        <v>85</v>
      </c>
      <c r="C255" s="714" t="s">
        <v>119</v>
      </c>
      <c r="D255" s="93" t="s">
        <v>44</v>
      </c>
      <c r="E255" s="94">
        <v>800000</v>
      </c>
      <c r="F255" s="91">
        <v>0</v>
      </c>
      <c r="G255" s="91">
        <v>0</v>
      </c>
      <c r="H255" s="91">
        <v>0</v>
      </c>
      <c r="I255" s="92">
        <f t="shared" ref="I255:I257" si="85">SUM(E255:H255)</f>
        <v>800000</v>
      </c>
    </row>
    <row r="256" spans="1:9">
      <c r="A256" s="712"/>
      <c r="B256" s="709"/>
      <c r="C256" s="645"/>
      <c r="D256" s="93" t="s">
        <v>42</v>
      </c>
      <c r="E256" s="94">
        <v>800000</v>
      </c>
      <c r="F256" s="94">
        <v>0</v>
      </c>
      <c r="G256" s="94">
        <v>0</v>
      </c>
      <c r="H256" s="94">
        <v>0</v>
      </c>
      <c r="I256" s="92">
        <f t="shared" si="85"/>
        <v>800000</v>
      </c>
    </row>
    <row r="257" spans="1:9">
      <c r="A257" s="712"/>
      <c r="B257" s="709"/>
      <c r="C257" s="715"/>
      <c r="D257" s="93" t="s">
        <v>46</v>
      </c>
      <c r="E257" s="94">
        <f>E256-E255</f>
        <v>0</v>
      </c>
      <c r="F257" s="94">
        <v>0</v>
      </c>
      <c r="G257" s="94">
        <v>0</v>
      </c>
      <c r="H257" s="94">
        <v>0</v>
      </c>
      <c r="I257" s="92">
        <f t="shared" si="85"/>
        <v>0</v>
      </c>
    </row>
    <row r="258" spans="1:9">
      <c r="A258" s="712"/>
      <c r="B258" s="709"/>
      <c r="C258" s="667" t="s">
        <v>5</v>
      </c>
      <c r="D258" s="102" t="s">
        <v>44</v>
      </c>
      <c r="E258" s="103">
        <f>E255</f>
        <v>800000</v>
      </c>
      <c r="F258" s="103">
        <f t="shared" ref="F258:I258" si="86">F255</f>
        <v>0</v>
      </c>
      <c r="G258" s="103">
        <f t="shared" si="86"/>
        <v>0</v>
      </c>
      <c r="H258" s="103">
        <f t="shared" si="86"/>
        <v>0</v>
      </c>
      <c r="I258" s="105">
        <f t="shared" si="86"/>
        <v>800000</v>
      </c>
    </row>
    <row r="259" spans="1:9">
      <c r="A259" s="712"/>
      <c r="B259" s="709"/>
      <c r="C259" s="668"/>
      <c r="D259" s="102" t="s">
        <v>42</v>
      </c>
      <c r="E259" s="103">
        <f t="shared" ref="E259:I259" si="87">E256</f>
        <v>800000</v>
      </c>
      <c r="F259" s="103">
        <f t="shared" si="87"/>
        <v>0</v>
      </c>
      <c r="G259" s="103">
        <f t="shared" si="87"/>
        <v>0</v>
      </c>
      <c r="H259" s="103">
        <f t="shared" si="87"/>
        <v>0</v>
      </c>
      <c r="I259" s="105">
        <f t="shared" si="87"/>
        <v>800000</v>
      </c>
    </row>
    <row r="260" spans="1:9">
      <c r="A260" s="713"/>
      <c r="B260" s="709"/>
      <c r="C260" s="668"/>
      <c r="D260" s="102" t="s">
        <v>44</v>
      </c>
      <c r="E260" s="103">
        <f t="shared" ref="E260:I260" si="88">E257</f>
        <v>0</v>
      </c>
      <c r="F260" s="103">
        <f t="shared" si="88"/>
        <v>0</v>
      </c>
      <c r="G260" s="103">
        <f t="shared" si="88"/>
        <v>0</v>
      </c>
      <c r="H260" s="103">
        <f t="shared" si="88"/>
        <v>0</v>
      </c>
      <c r="I260" s="105">
        <f t="shared" si="88"/>
        <v>0</v>
      </c>
    </row>
    <row r="261" spans="1:9">
      <c r="A261" s="716" t="s">
        <v>17</v>
      </c>
      <c r="B261" s="719" t="s">
        <v>5</v>
      </c>
      <c r="C261" s="720"/>
      <c r="D261" s="113" t="s">
        <v>44</v>
      </c>
      <c r="E261" s="114">
        <f>E246+E252+E258</f>
        <v>10940000</v>
      </c>
      <c r="F261" s="114">
        <f t="shared" ref="F261:I261" si="89">F240+F243+F249+F258</f>
        <v>0</v>
      </c>
      <c r="G261" s="114">
        <f t="shared" si="89"/>
        <v>0</v>
      </c>
      <c r="H261" s="114">
        <f t="shared" si="89"/>
        <v>0</v>
      </c>
      <c r="I261" s="118">
        <f t="shared" si="89"/>
        <v>10940000</v>
      </c>
    </row>
    <row r="262" spans="1:9">
      <c r="A262" s="717"/>
      <c r="B262" s="719"/>
      <c r="C262" s="720"/>
      <c r="D262" s="113" t="s">
        <v>42</v>
      </c>
      <c r="E262" s="114">
        <f t="shared" ref="E262:E263" si="90">E247+E253+E259</f>
        <v>10915000</v>
      </c>
      <c r="F262" s="114">
        <f t="shared" ref="F262:I263" si="91">F241+F244+F250+F259</f>
        <v>0</v>
      </c>
      <c r="G262" s="114">
        <f t="shared" si="91"/>
        <v>0</v>
      </c>
      <c r="H262" s="114">
        <f t="shared" si="91"/>
        <v>0</v>
      </c>
      <c r="I262" s="118">
        <f t="shared" si="91"/>
        <v>10915000</v>
      </c>
    </row>
    <row r="263" spans="1:9">
      <c r="A263" s="718"/>
      <c r="B263" s="719"/>
      <c r="C263" s="720"/>
      <c r="D263" s="113" t="s">
        <v>46</v>
      </c>
      <c r="E263" s="114">
        <f t="shared" si="90"/>
        <v>-25000</v>
      </c>
      <c r="F263" s="114">
        <f t="shared" si="91"/>
        <v>0</v>
      </c>
      <c r="G263" s="114">
        <f t="shared" si="91"/>
        <v>0</v>
      </c>
      <c r="H263" s="114">
        <f t="shared" si="91"/>
        <v>0</v>
      </c>
      <c r="I263" s="118">
        <f t="shared" si="91"/>
        <v>-25000</v>
      </c>
    </row>
    <row r="264" spans="1:9">
      <c r="A264" s="746" t="s">
        <v>130</v>
      </c>
      <c r="B264" s="709" t="s">
        <v>135</v>
      </c>
      <c r="C264" s="671" t="s">
        <v>15</v>
      </c>
      <c r="D264" s="93" t="s">
        <v>44</v>
      </c>
      <c r="E264" s="94">
        <v>4300000</v>
      </c>
      <c r="F264" s="91">
        <v>0</v>
      </c>
      <c r="G264" s="91">
        <v>0</v>
      </c>
      <c r="H264" s="91">
        <v>0</v>
      </c>
      <c r="I264" s="92">
        <f>SUM(E264:H264)</f>
        <v>4300000</v>
      </c>
    </row>
    <row r="265" spans="1:9">
      <c r="A265" s="712"/>
      <c r="B265" s="709"/>
      <c r="C265" s="671"/>
      <c r="D265" s="93" t="s">
        <v>42</v>
      </c>
      <c r="E265" s="94">
        <v>4300000</v>
      </c>
      <c r="F265" s="94">
        <v>0</v>
      </c>
      <c r="G265" s="94">
        <v>0</v>
      </c>
      <c r="H265" s="94">
        <v>0</v>
      </c>
      <c r="I265" s="92">
        <f t="shared" ref="I265:I272" si="92">SUM(E265:H265)</f>
        <v>4300000</v>
      </c>
    </row>
    <row r="266" spans="1:9">
      <c r="A266" s="712"/>
      <c r="B266" s="709"/>
      <c r="C266" s="672"/>
      <c r="D266" s="93" t="s">
        <v>46</v>
      </c>
      <c r="E266" s="94">
        <f>E265-E264</f>
        <v>0</v>
      </c>
      <c r="F266" s="94">
        <v>0</v>
      </c>
      <c r="G266" s="94">
        <v>0</v>
      </c>
      <c r="H266" s="94">
        <v>0</v>
      </c>
      <c r="I266" s="92">
        <f t="shared" si="92"/>
        <v>0</v>
      </c>
    </row>
    <row r="267" spans="1:9">
      <c r="A267" s="712"/>
      <c r="B267" s="120"/>
      <c r="C267" s="673" t="s">
        <v>4</v>
      </c>
      <c r="D267" s="93" t="s">
        <v>44</v>
      </c>
      <c r="E267" s="94">
        <v>990000</v>
      </c>
      <c r="F267" s="91">
        <v>0</v>
      </c>
      <c r="G267" s="91">
        <v>0</v>
      </c>
      <c r="H267" s="91">
        <v>0</v>
      </c>
      <c r="I267" s="92">
        <f t="shared" si="92"/>
        <v>990000</v>
      </c>
    </row>
    <row r="268" spans="1:9">
      <c r="A268" s="712"/>
      <c r="B268" s="120"/>
      <c r="C268" s="671"/>
      <c r="D268" s="93" t="s">
        <v>42</v>
      </c>
      <c r="E268" s="94">
        <v>990000</v>
      </c>
      <c r="F268" s="94">
        <v>0</v>
      </c>
      <c r="G268" s="94">
        <v>0</v>
      </c>
      <c r="H268" s="94">
        <v>0</v>
      </c>
      <c r="I268" s="92">
        <f t="shared" si="92"/>
        <v>990000</v>
      </c>
    </row>
    <row r="269" spans="1:9">
      <c r="A269" s="712"/>
      <c r="B269" s="120"/>
      <c r="C269" s="672"/>
      <c r="D269" s="93" t="s">
        <v>46</v>
      </c>
      <c r="E269" s="94">
        <f>E268-E267</f>
        <v>0</v>
      </c>
      <c r="F269" s="94">
        <v>0</v>
      </c>
      <c r="G269" s="94">
        <v>0</v>
      </c>
      <c r="H269" s="94">
        <v>0</v>
      </c>
      <c r="I269" s="92">
        <f t="shared" si="92"/>
        <v>0</v>
      </c>
    </row>
    <row r="270" spans="1:9" ht="16.5" customHeight="1">
      <c r="A270" s="712"/>
      <c r="B270" s="120"/>
      <c r="C270" s="678" t="s">
        <v>18</v>
      </c>
      <c r="D270" s="93" t="s">
        <v>44</v>
      </c>
      <c r="E270" s="94">
        <v>5210000</v>
      </c>
      <c r="F270" s="91">
        <v>0</v>
      </c>
      <c r="G270" s="91">
        <v>0</v>
      </c>
      <c r="H270" s="91">
        <v>0</v>
      </c>
      <c r="I270" s="92">
        <f t="shared" si="92"/>
        <v>5210000</v>
      </c>
    </row>
    <row r="271" spans="1:9">
      <c r="A271" s="712"/>
      <c r="B271" s="120"/>
      <c r="C271" s="671"/>
      <c r="D271" s="93" t="s">
        <v>42</v>
      </c>
      <c r="E271" s="94">
        <v>5210000</v>
      </c>
      <c r="F271" s="94">
        <v>0</v>
      </c>
      <c r="G271" s="94">
        <v>0</v>
      </c>
      <c r="H271" s="94">
        <v>0</v>
      </c>
      <c r="I271" s="92">
        <f t="shared" si="92"/>
        <v>5210000</v>
      </c>
    </row>
    <row r="272" spans="1:9">
      <c r="A272" s="712"/>
      <c r="B272" s="120"/>
      <c r="C272" s="710"/>
      <c r="D272" s="93" t="s">
        <v>46</v>
      </c>
      <c r="E272" s="94">
        <f>E271-E270</f>
        <v>0</v>
      </c>
      <c r="F272" s="94">
        <v>0</v>
      </c>
      <c r="G272" s="94">
        <v>0</v>
      </c>
      <c r="H272" s="94">
        <v>0</v>
      </c>
      <c r="I272" s="92">
        <f t="shared" si="92"/>
        <v>0</v>
      </c>
    </row>
    <row r="273" spans="1:9">
      <c r="A273" s="712"/>
      <c r="B273" s="120"/>
      <c r="C273" s="121"/>
      <c r="D273" s="122" t="s">
        <v>44</v>
      </c>
      <c r="E273" s="123">
        <f>E270+E267+E264</f>
        <v>10500000</v>
      </c>
      <c r="F273" s="96">
        <v>0</v>
      </c>
      <c r="G273" s="96">
        <v>0</v>
      </c>
      <c r="H273" s="96">
        <v>0</v>
      </c>
      <c r="I273" s="124">
        <f>SUM(E273:H273)</f>
        <v>10500000</v>
      </c>
    </row>
    <row r="274" spans="1:9">
      <c r="A274" s="712"/>
      <c r="B274" s="120"/>
      <c r="C274" s="121" t="s">
        <v>30</v>
      </c>
      <c r="D274" s="122" t="s">
        <v>42</v>
      </c>
      <c r="E274" s="123">
        <f t="shared" ref="E274:E275" si="93">E271+E268+E265</f>
        <v>10500000</v>
      </c>
      <c r="F274" s="96">
        <v>0</v>
      </c>
      <c r="G274" s="96">
        <v>0</v>
      </c>
      <c r="H274" s="96">
        <v>0</v>
      </c>
      <c r="I274" s="124">
        <f t="shared" ref="I274:I275" si="94">SUM(E274:H274)</f>
        <v>10500000</v>
      </c>
    </row>
    <row r="275" spans="1:9">
      <c r="A275" s="712"/>
      <c r="B275" s="120"/>
      <c r="C275" s="121"/>
      <c r="D275" s="122" t="s">
        <v>46</v>
      </c>
      <c r="E275" s="123">
        <f t="shared" si="93"/>
        <v>0</v>
      </c>
      <c r="F275" s="96">
        <v>0</v>
      </c>
      <c r="G275" s="96">
        <v>0</v>
      </c>
      <c r="H275" s="96">
        <v>0</v>
      </c>
      <c r="I275" s="124">
        <f t="shared" si="94"/>
        <v>0</v>
      </c>
    </row>
    <row r="276" spans="1:9" ht="16.5" customHeight="1">
      <c r="A276" s="712"/>
      <c r="B276" s="721" t="s">
        <v>138</v>
      </c>
      <c r="C276" s="673" t="s">
        <v>15</v>
      </c>
      <c r="D276" s="93" t="s">
        <v>44</v>
      </c>
      <c r="E276" s="94">
        <v>3700000</v>
      </c>
      <c r="F276" s="94">
        <v>0</v>
      </c>
      <c r="G276" s="94">
        <v>0</v>
      </c>
      <c r="H276" s="94">
        <v>0</v>
      </c>
      <c r="I276" s="92">
        <f t="shared" ref="I276:I305" si="95">SUM(E276:H276)</f>
        <v>3700000</v>
      </c>
    </row>
    <row r="277" spans="1:9">
      <c r="A277" s="712"/>
      <c r="B277" s="709"/>
      <c r="C277" s="671"/>
      <c r="D277" s="93" t="s">
        <v>42</v>
      </c>
      <c r="E277" s="94">
        <v>3700000</v>
      </c>
      <c r="F277" s="94">
        <v>0</v>
      </c>
      <c r="G277" s="94">
        <v>0</v>
      </c>
      <c r="H277" s="94">
        <v>0</v>
      </c>
      <c r="I277" s="92">
        <f t="shared" si="95"/>
        <v>3700000</v>
      </c>
    </row>
    <row r="278" spans="1:9">
      <c r="A278" s="712"/>
      <c r="B278" s="709"/>
      <c r="C278" s="672"/>
      <c r="D278" s="93" t="s">
        <v>46</v>
      </c>
      <c r="E278" s="94">
        <f>E277-E276</f>
        <v>0</v>
      </c>
      <c r="F278" s="91">
        <v>0</v>
      </c>
      <c r="G278" s="91">
        <v>0</v>
      </c>
      <c r="H278" s="91">
        <v>0</v>
      </c>
      <c r="I278" s="92">
        <f t="shared" si="95"/>
        <v>0</v>
      </c>
    </row>
    <row r="279" spans="1:9">
      <c r="A279" s="712"/>
      <c r="B279" s="106"/>
      <c r="C279" s="678" t="s">
        <v>120</v>
      </c>
      <c r="D279" s="93" t="s">
        <v>44</v>
      </c>
      <c r="E279" s="94">
        <v>835000</v>
      </c>
      <c r="F279" s="94">
        <v>0</v>
      </c>
      <c r="G279" s="94">
        <v>0</v>
      </c>
      <c r="H279" s="94">
        <v>0</v>
      </c>
      <c r="I279" s="92">
        <f t="shared" si="95"/>
        <v>835000</v>
      </c>
    </row>
    <row r="280" spans="1:9">
      <c r="A280" s="712"/>
      <c r="B280" s="106"/>
      <c r="C280" s="671"/>
      <c r="D280" s="93" t="s">
        <v>42</v>
      </c>
      <c r="E280" s="94">
        <v>835000</v>
      </c>
      <c r="F280" s="94">
        <v>0</v>
      </c>
      <c r="G280" s="94">
        <v>0</v>
      </c>
      <c r="H280" s="94">
        <v>0</v>
      </c>
      <c r="I280" s="92">
        <f t="shared" si="95"/>
        <v>835000</v>
      </c>
    </row>
    <row r="281" spans="1:9">
      <c r="A281" s="712"/>
      <c r="B281" s="106"/>
      <c r="C281" s="710"/>
      <c r="D281" s="93" t="s">
        <v>46</v>
      </c>
      <c r="E281" s="94">
        <f>E280-E279</f>
        <v>0</v>
      </c>
      <c r="F281" s="91">
        <v>0</v>
      </c>
      <c r="G281" s="91">
        <v>0</v>
      </c>
      <c r="H281" s="91">
        <v>0</v>
      </c>
      <c r="I281" s="92">
        <f t="shared" si="95"/>
        <v>0</v>
      </c>
    </row>
    <row r="282" spans="1:9">
      <c r="A282" s="712"/>
      <c r="B282" s="106"/>
      <c r="C282" s="678" t="s">
        <v>18</v>
      </c>
      <c r="D282" s="93" t="s">
        <v>44</v>
      </c>
      <c r="E282" s="94">
        <v>2715000</v>
      </c>
      <c r="F282" s="94">
        <v>0</v>
      </c>
      <c r="G282" s="94">
        <v>0</v>
      </c>
      <c r="H282" s="94">
        <v>0</v>
      </c>
      <c r="I282" s="92">
        <f t="shared" si="95"/>
        <v>2715000</v>
      </c>
    </row>
    <row r="283" spans="1:9">
      <c r="A283" s="712"/>
      <c r="B283" s="106"/>
      <c r="C283" s="671"/>
      <c r="D283" s="93" t="s">
        <v>42</v>
      </c>
      <c r="E283" s="94">
        <v>2715000</v>
      </c>
      <c r="F283" s="94">
        <v>0</v>
      </c>
      <c r="G283" s="94">
        <v>0</v>
      </c>
      <c r="H283" s="94">
        <v>0</v>
      </c>
      <c r="I283" s="92">
        <f t="shared" si="95"/>
        <v>2715000</v>
      </c>
    </row>
    <row r="284" spans="1:9">
      <c r="A284" s="712"/>
      <c r="B284" s="106"/>
      <c r="C284" s="710"/>
      <c r="D284" s="93" t="s">
        <v>46</v>
      </c>
      <c r="E284" s="94">
        <f>E283-E282</f>
        <v>0</v>
      </c>
      <c r="F284" s="94">
        <v>0</v>
      </c>
      <c r="G284" s="94">
        <v>0</v>
      </c>
      <c r="H284" s="94">
        <v>0</v>
      </c>
      <c r="I284" s="92">
        <f t="shared" si="95"/>
        <v>0</v>
      </c>
    </row>
    <row r="285" spans="1:9">
      <c r="A285" s="712"/>
      <c r="B285" s="106"/>
      <c r="C285" s="121"/>
      <c r="D285" s="122" t="s">
        <v>44</v>
      </c>
      <c r="E285" s="123">
        <f>E276+E279+E282</f>
        <v>7250000</v>
      </c>
      <c r="F285" s="96">
        <v>0</v>
      </c>
      <c r="G285" s="96">
        <v>0</v>
      </c>
      <c r="H285" s="96">
        <v>0</v>
      </c>
      <c r="I285" s="124">
        <f t="shared" si="95"/>
        <v>7250000</v>
      </c>
    </row>
    <row r="286" spans="1:9">
      <c r="A286" s="712"/>
      <c r="B286" s="106"/>
      <c r="C286" s="121" t="s">
        <v>30</v>
      </c>
      <c r="D286" s="122" t="s">
        <v>42</v>
      </c>
      <c r="E286" s="123">
        <f>E277+E280+E283</f>
        <v>7250000</v>
      </c>
      <c r="F286" s="96">
        <v>0</v>
      </c>
      <c r="G286" s="96">
        <v>0</v>
      </c>
      <c r="H286" s="96">
        <v>0</v>
      </c>
      <c r="I286" s="124">
        <f t="shared" si="95"/>
        <v>7250000</v>
      </c>
    </row>
    <row r="287" spans="1:9">
      <c r="A287" s="712"/>
      <c r="B287" s="125"/>
      <c r="C287" s="126"/>
      <c r="D287" s="122" t="s">
        <v>46</v>
      </c>
      <c r="E287" s="123">
        <f>E286-E285</f>
        <v>0</v>
      </c>
      <c r="F287" s="96">
        <v>0</v>
      </c>
      <c r="G287" s="96">
        <v>0</v>
      </c>
      <c r="H287" s="96">
        <v>0</v>
      </c>
      <c r="I287" s="124">
        <f t="shared" si="95"/>
        <v>0</v>
      </c>
    </row>
    <row r="288" spans="1:9" ht="16.5" customHeight="1">
      <c r="A288" s="712"/>
      <c r="B288" s="721" t="s">
        <v>137</v>
      </c>
      <c r="C288" s="673" t="s">
        <v>15</v>
      </c>
      <c r="D288" s="93" t="s">
        <v>44</v>
      </c>
      <c r="E288" s="94">
        <v>3700000</v>
      </c>
      <c r="F288" s="94">
        <v>0</v>
      </c>
      <c r="G288" s="94">
        <v>0</v>
      </c>
      <c r="H288" s="94">
        <v>0</v>
      </c>
      <c r="I288" s="92">
        <f t="shared" ref="I288:I293" si="96">SUM(E288:H288)</f>
        <v>3700000</v>
      </c>
    </row>
    <row r="289" spans="1:9">
      <c r="A289" s="712"/>
      <c r="B289" s="709"/>
      <c r="C289" s="671"/>
      <c r="D289" s="93" t="s">
        <v>42</v>
      </c>
      <c r="E289" s="94">
        <v>3700000</v>
      </c>
      <c r="F289" s="94">
        <v>0</v>
      </c>
      <c r="G289" s="94">
        <v>0</v>
      </c>
      <c r="H289" s="94">
        <v>0</v>
      </c>
      <c r="I289" s="92">
        <f t="shared" si="96"/>
        <v>3700000</v>
      </c>
    </row>
    <row r="290" spans="1:9">
      <c r="A290" s="712"/>
      <c r="B290" s="709"/>
      <c r="C290" s="672"/>
      <c r="D290" s="93" t="s">
        <v>46</v>
      </c>
      <c r="E290" s="94">
        <f>E289-E288</f>
        <v>0</v>
      </c>
      <c r="F290" s="91">
        <v>0</v>
      </c>
      <c r="G290" s="91">
        <v>0</v>
      </c>
      <c r="H290" s="91">
        <v>0</v>
      </c>
      <c r="I290" s="92">
        <f t="shared" si="96"/>
        <v>0</v>
      </c>
    </row>
    <row r="291" spans="1:9">
      <c r="A291" s="712"/>
      <c r="B291" s="106"/>
      <c r="C291" s="121"/>
      <c r="D291" s="122" t="s">
        <v>44</v>
      </c>
      <c r="E291" s="123">
        <f>E288</f>
        <v>3700000</v>
      </c>
      <c r="F291" s="96">
        <v>0</v>
      </c>
      <c r="G291" s="96">
        <v>0</v>
      </c>
      <c r="H291" s="96">
        <v>0</v>
      </c>
      <c r="I291" s="124">
        <f t="shared" si="96"/>
        <v>3700000</v>
      </c>
    </row>
    <row r="292" spans="1:9">
      <c r="A292" s="712"/>
      <c r="B292" s="106"/>
      <c r="C292" s="121" t="s">
        <v>30</v>
      </c>
      <c r="D292" s="122" t="s">
        <v>42</v>
      </c>
      <c r="E292" s="123">
        <f t="shared" ref="E292:E293" si="97">E289</f>
        <v>3700000</v>
      </c>
      <c r="F292" s="96">
        <v>0</v>
      </c>
      <c r="G292" s="96">
        <v>0</v>
      </c>
      <c r="H292" s="96">
        <v>0</v>
      </c>
      <c r="I292" s="124">
        <f t="shared" si="96"/>
        <v>3700000</v>
      </c>
    </row>
    <row r="293" spans="1:9">
      <c r="A293" s="712"/>
      <c r="B293" s="125"/>
      <c r="C293" s="126"/>
      <c r="D293" s="122" t="s">
        <v>46</v>
      </c>
      <c r="E293" s="123">
        <f t="shared" si="97"/>
        <v>0</v>
      </c>
      <c r="F293" s="96">
        <v>0</v>
      </c>
      <c r="G293" s="96">
        <v>0</v>
      </c>
      <c r="H293" s="96">
        <v>0</v>
      </c>
      <c r="I293" s="124">
        <f t="shared" si="96"/>
        <v>0</v>
      </c>
    </row>
    <row r="294" spans="1:9" ht="16.5" customHeight="1">
      <c r="A294" s="712"/>
      <c r="B294" s="726" t="s">
        <v>139</v>
      </c>
      <c r="C294" s="723" t="s">
        <v>121</v>
      </c>
      <c r="D294" s="93" t="s">
        <v>44</v>
      </c>
      <c r="E294" s="94">
        <v>2450000</v>
      </c>
      <c r="F294" s="94">
        <v>0</v>
      </c>
      <c r="G294" s="94">
        <v>0</v>
      </c>
      <c r="H294" s="94">
        <v>0</v>
      </c>
      <c r="I294" s="92">
        <f t="shared" si="95"/>
        <v>2450000</v>
      </c>
    </row>
    <row r="295" spans="1:9">
      <c r="A295" s="712"/>
      <c r="B295" s="643"/>
      <c r="C295" s="724"/>
      <c r="D295" s="93" t="s">
        <v>42</v>
      </c>
      <c r="E295" s="94">
        <v>2450000</v>
      </c>
      <c r="F295" s="94">
        <v>0</v>
      </c>
      <c r="G295" s="94">
        <v>0</v>
      </c>
      <c r="H295" s="94">
        <v>0</v>
      </c>
      <c r="I295" s="92">
        <f t="shared" si="95"/>
        <v>2450000</v>
      </c>
    </row>
    <row r="296" spans="1:9">
      <c r="A296" s="712"/>
      <c r="B296" s="643"/>
      <c r="C296" s="725"/>
      <c r="D296" s="93" t="s">
        <v>46</v>
      </c>
      <c r="E296" s="94">
        <f>E295-E294</f>
        <v>0</v>
      </c>
      <c r="F296" s="91">
        <v>0</v>
      </c>
      <c r="G296" s="91">
        <v>0</v>
      </c>
      <c r="H296" s="91">
        <v>0</v>
      </c>
      <c r="I296" s="92">
        <f t="shared" si="95"/>
        <v>0</v>
      </c>
    </row>
    <row r="297" spans="1:9">
      <c r="A297" s="712"/>
      <c r="B297" s="127"/>
      <c r="C297" s="678" t="s">
        <v>122</v>
      </c>
      <c r="D297" s="93" t="s">
        <v>44</v>
      </c>
      <c r="E297" s="94">
        <v>4590000</v>
      </c>
      <c r="F297" s="94">
        <v>0</v>
      </c>
      <c r="G297" s="94">
        <v>0</v>
      </c>
      <c r="H297" s="94">
        <v>0</v>
      </c>
      <c r="I297" s="92">
        <f t="shared" si="95"/>
        <v>4590000</v>
      </c>
    </row>
    <row r="298" spans="1:9">
      <c r="A298" s="712"/>
      <c r="B298" s="127"/>
      <c r="C298" s="671"/>
      <c r="D298" s="93" t="s">
        <v>42</v>
      </c>
      <c r="E298" s="94">
        <v>4590000</v>
      </c>
      <c r="F298" s="94">
        <v>0</v>
      </c>
      <c r="G298" s="94">
        <v>0</v>
      </c>
      <c r="H298" s="94">
        <v>0</v>
      </c>
      <c r="I298" s="92">
        <f t="shared" si="95"/>
        <v>4590000</v>
      </c>
    </row>
    <row r="299" spans="1:9">
      <c r="A299" s="712"/>
      <c r="B299" s="127"/>
      <c r="C299" s="710"/>
      <c r="D299" s="93" t="s">
        <v>46</v>
      </c>
      <c r="E299" s="94">
        <f>E298-E297</f>
        <v>0</v>
      </c>
      <c r="F299" s="91">
        <v>0</v>
      </c>
      <c r="G299" s="91">
        <v>0</v>
      </c>
      <c r="H299" s="91">
        <v>0</v>
      </c>
      <c r="I299" s="92">
        <f t="shared" si="95"/>
        <v>0</v>
      </c>
    </row>
    <row r="300" spans="1:9" ht="16.5" customHeight="1">
      <c r="A300" s="712"/>
      <c r="B300" s="127"/>
      <c r="C300" s="678" t="s">
        <v>123</v>
      </c>
      <c r="D300" s="93" t="s">
        <v>44</v>
      </c>
      <c r="E300" s="94">
        <v>5050000</v>
      </c>
      <c r="F300" s="94">
        <v>0</v>
      </c>
      <c r="G300" s="94">
        <v>0</v>
      </c>
      <c r="H300" s="94">
        <v>0</v>
      </c>
      <c r="I300" s="92">
        <f t="shared" si="95"/>
        <v>5050000</v>
      </c>
    </row>
    <row r="301" spans="1:9" ht="16.5" customHeight="1">
      <c r="A301" s="712"/>
      <c r="B301" s="127"/>
      <c r="C301" s="671"/>
      <c r="D301" s="93" t="s">
        <v>42</v>
      </c>
      <c r="E301" s="94">
        <v>5050000</v>
      </c>
      <c r="F301" s="94">
        <v>0</v>
      </c>
      <c r="G301" s="94">
        <v>0</v>
      </c>
      <c r="H301" s="94">
        <v>0</v>
      </c>
      <c r="I301" s="92">
        <f t="shared" si="95"/>
        <v>5050000</v>
      </c>
    </row>
    <row r="302" spans="1:9">
      <c r="A302" s="712"/>
      <c r="B302" s="127"/>
      <c r="C302" s="710"/>
      <c r="D302" s="93" t="s">
        <v>46</v>
      </c>
      <c r="E302" s="94">
        <f>E301-E300</f>
        <v>0</v>
      </c>
      <c r="F302" s="94">
        <v>0</v>
      </c>
      <c r="G302" s="94">
        <v>0</v>
      </c>
      <c r="H302" s="94">
        <v>0</v>
      </c>
      <c r="I302" s="92">
        <f t="shared" si="95"/>
        <v>0</v>
      </c>
    </row>
    <row r="303" spans="1:9" ht="16.5" customHeight="1">
      <c r="A303" s="712"/>
      <c r="B303" s="127"/>
      <c r="C303" s="678" t="s">
        <v>124</v>
      </c>
      <c r="D303" s="93" t="s">
        <v>44</v>
      </c>
      <c r="E303" s="94">
        <v>38000</v>
      </c>
      <c r="F303" s="94">
        <v>0</v>
      </c>
      <c r="G303" s="94">
        <v>0</v>
      </c>
      <c r="H303" s="94">
        <v>0</v>
      </c>
      <c r="I303" s="92">
        <f t="shared" si="95"/>
        <v>38000</v>
      </c>
    </row>
    <row r="304" spans="1:9">
      <c r="A304" s="712"/>
      <c r="B304" s="127"/>
      <c r="C304" s="671"/>
      <c r="D304" s="93" t="s">
        <v>42</v>
      </c>
      <c r="E304" s="94">
        <v>38000</v>
      </c>
      <c r="F304" s="94">
        <v>0</v>
      </c>
      <c r="G304" s="94">
        <v>0</v>
      </c>
      <c r="H304" s="94">
        <v>0</v>
      </c>
      <c r="I304" s="92">
        <f t="shared" si="95"/>
        <v>38000</v>
      </c>
    </row>
    <row r="305" spans="1:9">
      <c r="A305" s="712"/>
      <c r="B305" s="127"/>
      <c r="C305" s="710"/>
      <c r="D305" s="93" t="s">
        <v>46</v>
      </c>
      <c r="E305" s="94">
        <f>E304-E303</f>
        <v>0</v>
      </c>
      <c r="F305" s="91">
        <v>0</v>
      </c>
      <c r="G305" s="91">
        <v>0</v>
      </c>
      <c r="H305" s="91">
        <v>0</v>
      </c>
      <c r="I305" s="92">
        <f t="shared" si="95"/>
        <v>0</v>
      </c>
    </row>
    <row r="306" spans="1:9">
      <c r="A306" s="712"/>
      <c r="B306" s="127"/>
      <c r="C306" s="121"/>
      <c r="D306" s="122" t="s">
        <v>44</v>
      </c>
      <c r="E306" s="123">
        <f>E294+E297+E300+E303</f>
        <v>12128000</v>
      </c>
      <c r="F306" s="123">
        <f>F294+F297+F300+F303</f>
        <v>0</v>
      </c>
      <c r="G306" s="123">
        <f>G294+G297+G300+G303</f>
        <v>0</v>
      </c>
      <c r="H306" s="123">
        <v>0</v>
      </c>
      <c r="I306" s="124">
        <f t="shared" ref="I306:I308" si="98">SUM(E306:H306)</f>
        <v>12128000</v>
      </c>
    </row>
    <row r="307" spans="1:9">
      <c r="A307" s="712"/>
      <c r="B307" s="127"/>
      <c r="C307" s="121" t="s">
        <v>30</v>
      </c>
      <c r="D307" s="122" t="s">
        <v>42</v>
      </c>
      <c r="E307" s="123">
        <f t="shared" ref="E307:F307" si="99">E295+E298+E301+E304</f>
        <v>12128000</v>
      </c>
      <c r="F307" s="123">
        <f t="shared" si="99"/>
        <v>0</v>
      </c>
      <c r="G307" s="123">
        <f t="shared" ref="G307" si="100">G295+G298+G301+G304</f>
        <v>0</v>
      </c>
      <c r="H307" s="123">
        <v>0</v>
      </c>
      <c r="I307" s="124">
        <f t="shared" si="98"/>
        <v>12128000</v>
      </c>
    </row>
    <row r="308" spans="1:9">
      <c r="A308" s="712"/>
      <c r="B308" s="128"/>
      <c r="C308" s="126"/>
      <c r="D308" s="122" t="s">
        <v>46</v>
      </c>
      <c r="E308" s="123">
        <f t="shared" ref="E308:F308" si="101">E296+E299+E302+E305</f>
        <v>0</v>
      </c>
      <c r="F308" s="123">
        <f t="shared" si="101"/>
        <v>0</v>
      </c>
      <c r="G308" s="123">
        <f t="shared" ref="G308" si="102">G296+G299+G302+G305</f>
        <v>0</v>
      </c>
      <c r="H308" s="123">
        <v>0</v>
      </c>
      <c r="I308" s="124">
        <f t="shared" si="98"/>
        <v>0</v>
      </c>
    </row>
    <row r="309" spans="1:9" ht="16.5" customHeight="1">
      <c r="A309" s="712"/>
      <c r="B309" s="726" t="s">
        <v>140</v>
      </c>
      <c r="C309" s="678" t="s">
        <v>70</v>
      </c>
      <c r="D309" s="93" t="s">
        <v>71</v>
      </c>
      <c r="E309" s="94">
        <v>300000</v>
      </c>
      <c r="F309" s="94">
        <v>0</v>
      </c>
      <c r="G309" s="94">
        <v>0</v>
      </c>
      <c r="H309" s="94">
        <v>0</v>
      </c>
      <c r="I309" s="92">
        <f t="shared" ref="I309:I311" si="103">SUM(E309:H309)</f>
        <v>300000</v>
      </c>
    </row>
    <row r="310" spans="1:9">
      <c r="A310" s="712"/>
      <c r="B310" s="643"/>
      <c r="C310" s="671"/>
      <c r="D310" s="93" t="s">
        <v>72</v>
      </c>
      <c r="E310" s="94">
        <v>0</v>
      </c>
      <c r="F310" s="94">
        <v>0</v>
      </c>
      <c r="G310" s="94">
        <v>0</v>
      </c>
      <c r="H310" s="94">
        <v>0</v>
      </c>
      <c r="I310" s="92">
        <f t="shared" si="103"/>
        <v>0</v>
      </c>
    </row>
    <row r="311" spans="1:9">
      <c r="A311" s="712"/>
      <c r="B311" s="643"/>
      <c r="C311" s="710"/>
      <c r="D311" s="93" t="s">
        <v>73</v>
      </c>
      <c r="E311" s="94">
        <f>E310-E309</f>
        <v>-300000</v>
      </c>
      <c r="F311" s="94">
        <v>0</v>
      </c>
      <c r="G311" s="94">
        <v>0</v>
      </c>
      <c r="H311" s="94">
        <v>0</v>
      </c>
      <c r="I311" s="92">
        <f t="shared" si="103"/>
        <v>-300000</v>
      </c>
    </row>
    <row r="312" spans="1:9">
      <c r="A312" s="712"/>
      <c r="B312" s="129"/>
      <c r="C312" s="121"/>
      <c r="D312" s="122" t="s">
        <v>44</v>
      </c>
      <c r="E312" s="123">
        <f>E309</f>
        <v>300000</v>
      </c>
      <c r="F312" s="123">
        <v>0</v>
      </c>
      <c r="G312" s="123">
        <v>0</v>
      </c>
      <c r="H312" s="123">
        <v>0</v>
      </c>
      <c r="I312" s="124">
        <f t="shared" ref="I312:I314" si="104">SUM(E312:H312)</f>
        <v>300000</v>
      </c>
    </row>
    <row r="313" spans="1:9">
      <c r="A313" s="712"/>
      <c r="B313" s="129"/>
      <c r="C313" s="121" t="s">
        <v>30</v>
      </c>
      <c r="D313" s="122" t="s">
        <v>42</v>
      </c>
      <c r="E313" s="123">
        <f t="shared" ref="E313:E314" si="105">E310</f>
        <v>0</v>
      </c>
      <c r="F313" s="123">
        <v>0</v>
      </c>
      <c r="G313" s="123">
        <v>0</v>
      </c>
      <c r="H313" s="123">
        <v>0</v>
      </c>
      <c r="I313" s="124">
        <f t="shared" si="104"/>
        <v>0</v>
      </c>
    </row>
    <row r="314" spans="1:9">
      <c r="A314" s="712"/>
      <c r="B314" s="130"/>
      <c r="C314" s="126"/>
      <c r="D314" s="122" t="s">
        <v>46</v>
      </c>
      <c r="E314" s="123">
        <f t="shared" si="105"/>
        <v>-300000</v>
      </c>
      <c r="F314" s="123">
        <v>0</v>
      </c>
      <c r="G314" s="123">
        <v>0</v>
      </c>
      <c r="H314" s="123">
        <v>0</v>
      </c>
      <c r="I314" s="124">
        <f t="shared" si="104"/>
        <v>-300000</v>
      </c>
    </row>
    <row r="315" spans="1:9">
      <c r="A315" s="712"/>
      <c r="B315" s="726" t="s">
        <v>74</v>
      </c>
      <c r="C315" s="729" t="s">
        <v>75</v>
      </c>
      <c r="D315" s="93" t="s">
        <v>44</v>
      </c>
      <c r="E315" s="94">
        <v>1200000</v>
      </c>
      <c r="F315" s="131">
        <v>0</v>
      </c>
      <c r="G315" s="131">
        <v>0</v>
      </c>
      <c r="H315" s="131">
        <v>0</v>
      </c>
      <c r="I315" s="132">
        <f>E315+F315+H315</f>
        <v>1200000</v>
      </c>
    </row>
    <row r="316" spans="1:9">
      <c r="A316" s="712"/>
      <c r="B316" s="643"/>
      <c r="C316" s="661"/>
      <c r="D316" s="93" t="s">
        <v>42</v>
      </c>
      <c r="E316" s="94">
        <v>1200000</v>
      </c>
      <c r="F316" s="131">
        <v>0</v>
      </c>
      <c r="G316" s="131">
        <v>0</v>
      </c>
      <c r="H316" s="131">
        <v>0</v>
      </c>
      <c r="I316" s="132">
        <f t="shared" ref="I316:I323" si="106">E316+F316+H316</f>
        <v>1200000</v>
      </c>
    </row>
    <row r="317" spans="1:9">
      <c r="A317" s="712"/>
      <c r="B317" s="643"/>
      <c r="C317" s="730"/>
      <c r="D317" s="93" t="s">
        <v>46</v>
      </c>
      <c r="E317" s="94">
        <f>E316-E315</f>
        <v>0</v>
      </c>
      <c r="F317" s="131">
        <v>0</v>
      </c>
      <c r="G317" s="131">
        <v>0</v>
      </c>
      <c r="H317" s="131">
        <v>0</v>
      </c>
      <c r="I317" s="132">
        <f t="shared" si="106"/>
        <v>0</v>
      </c>
    </row>
    <row r="318" spans="1:9">
      <c r="A318" s="712"/>
      <c r="B318" s="129"/>
      <c r="C318" s="729" t="s">
        <v>76</v>
      </c>
      <c r="D318" s="93" t="s">
        <v>44</v>
      </c>
      <c r="E318" s="94">
        <v>159734000</v>
      </c>
      <c r="F318" s="133">
        <v>0</v>
      </c>
      <c r="G318" s="133">
        <v>0</v>
      </c>
      <c r="H318" s="133">
        <v>0</v>
      </c>
      <c r="I318" s="132">
        <f>E318+F318+H318</f>
        <v>159734000</v>
      </c>
    </row>
    <row r="319" spans="1:9">
      <c r="A319" s="712"/>
      <c r="B319" s="129"/>
      <c r="C319" s="661"/>
      <c r="D319" s="93" t="s">
        <v>42</v>
      </c>
      <c r="E319" s="94">
        <v>131698770</v>
      </c>
      <c r="F319" s="133"/>
      <c r="G319" s="133"/>
      <c r="H319" s="133">
        <v>0</v>
      </c>
      <c r="I319" s="132">
        <f t="shared" ref="I319:I320" si="107">E319+F319+H319</f>
        <v>131698770</v>
      </c>
    </row>
    <row r="320" spans="1:9">
      <c r="A320" s="712"/>
      <c r="B320" s="129"/>
      <c r="C320" s="730"/>
      <c r="D320" s="93" t="s">
        <v>46</v>
      </c>
      <c r="E320" s="94">
        <f>E319-E318</f>
        <v>-28035230</v>
      </c>
      <c r="F320" s="131">
        <v>0</v>
      </c>
      <c r="G320" s="131">
        <v>0</v>
      </c>
      <c r="H320" s="131">
        <v>0</v>
      </c>
      <c r="I320" s="132">
        <f t="shared" si="107"/>
        <v>-28035230</v>
      </c>
    </row>
    <row r="321" spans="1:9">
      <c r="A321" s="712"/>
      <c r="B321" s="129"/>
      <c r="C321" s="729" t="s">
        <v>77</v>
      </c>
      <c r="D321" s="93" t="s">
        <v>44</v>
      </c>
      <c r="E321" s="94">
        <v>14950000</v>
      </c>
      <c r="F321" s="131">
        <v>0</v>
      </c>
      <c r="G321" s="131">
        <v>0</v>
      </c>
      <c r="H321" s="131">
        <v>0</v>
      </c>
      <c r="I321" s="132">
        <f t="shared" si="106"/>
        <v>14950000</v>
      </c>
    </row>
    <row r="322" spans="1:9">
      <c r="A322" s="712"/>
      <c r="B322" s="129"/>
      <c r="C322" s="661"/>
      <c r="D322" s="93" t="s">
        <v>42</v>
      </c>
      <c r="E322" s="94">
        <v>14950000</v>
      </c>
      <c r="F322" s="131">
        <v>0</v>
      </c>
      <c r="G322" s="131">
        <v>0</v>
      </c>
      <c r="H322" s="131">
        <v>0</v>
      </c>
      <c r="I322" s="132">
        <f t="shared" si="106"/>
        <v>14950000</v>
      </c>
    </row>
    <row r="323" spans="1:9">
      <c r="A323" s="712"/>
      <c r="B323" s="129"/>
      <c r="C323" s="730"/>
      <c r="D323" s="93" t="s">
        <v>46</v>
      </c>
      <c r="E323" s="94">
        <f>E322-E321</f>
        <v>0</v>
      </c>
      <c r="F323" s="133">
        <v>0</v>
      </c>
      <c r="G323" s="133">
        <v>0</v>
      </c>
      <c r="H323" s="133">
        <v>0</v>
      </c>
      <c r="I323" s="132">
        <f t="shared" si="106"/>
        <v>0</v>
      </c>
    </row>
    <row r="324" spans="1:9">
      <c r="A324" s="712"/>
      <c r="B324" s="129"/>
      <c r="C324" s="121"/>
      <c r="D324" s="122" t="s">
        <v>44</v>
      </c>
      <c r="E324" s="123">
        <f>E315+E318+E321</f>
        <v>175884000</v>
      </c>
      <c r="F324" s="123">
        <f t="shared" ref="F324:I324" si="108">F315+F318+F321</f>
        <v>0</v>
      </c>
      <c r="G324" s="123">
        <f t="shared" ref="G324" si="109">G315+G318+G321</f>
        <v>0</v>
      </c>
      <c r="H324" s="123">
        <f t="shared" si="108"/>
        <v>0</v>
      </c>
      <c r="I324" s="134">
        <f t="shared" si="108"/>
        <v>175884000</v>
      </c>
    </row>
    <row r="325" spans="1:9">
      <c r="A325" s="712"/>
      <c r="B325" s="129"/>
      <c r="C325" s="121" t="s">
        <v>30</v>
      </c>
      <c r="D325" s="122" t="s">
        <v>42</v>
      </c>
      <c r="E325" s="123">
        <f t="shared" ref="E325:I325" si="110">E316+E319+E322</f>
        <v>147848770</v>
      </c>
      <c r="F325" s="123">
        <f t="shared" si="110"/>
        <v>0</v>
      </c>
      <c r="G325" s="123">
        <f t="shared" ref="G325" si="111">G316+G319+G322</f>
        <v>0</v>
      </c>
      <c r="H325" s="123">
        <f t="shared" si="110"/>
        <v>0</v>
      </c>
      <c r="I325" s="134">
        <f t="shared" si="110"/>
        <v>147848770</v>
      </c>
    </row>
    <row r="326" spans="1:9">
      <c r="A326" s="712"/>
      <c r="B326" s="130"/>
      <c r="C326" s="126"/>
      <c r="D326" s="122" t="s">
        <v>46</v>
      </c>
      <c r="E326" s="123">
        <f t="shared" ref="E326:I326" si="112">E317+E320+E323</f>
        <v>-28035230</v>
      </c>
      <c r="F326" s="123">
        <f t="shared" si="112"/>
        <v>0</v>
      </c>
      <c r="G326" s="123">
        <f t="shared" ref="G326" si="113">G317+G320+G323</f>
        <v>0</v>
      </c>
      <c r="H326" s="123">
        <f t="shared" si="112"/>
        <v>0</v>
      </c>
      <c r="I326" s="134">
        <f t="shared" si="112"/>
        <v>-28035230</v>
      </c>
    </row>
    <row r="327" spans="1:9" ht="16.5" customHeight="1">
      <c r="A327" s="712"/>
      <c r="B327" s="697" t="s">
        <v>141</v>
      </c>
      <c r="C327" s="663" t="s">
        <v>165</v>
      </c>
      <c r="D327" s="93" t="s">
        <v>44</v>
      </c>
      <c r="E327" s="94">
        <v>13800000</v>
      </c>
      <c r="F327" s="94">
        <v>0</v>
      </c>
      <c r="G327" s="94">
        <v>0</v>
      </c>
      <c r="H327" s="131">
        <v>0</v>
      </c>
      <c r="I327" s="92">
        <f t="shared" ref="I327:I371" si="114">SUM(E327:H327)</f>
        <v>13800000</v>
      </c>
    </row>
    <row r="328" spans="1:9">
      <c r="A328" s="712"/>
      <c r="B328" s="698"/>
      <c r="C328" s="649"/>
      <c r="D328" s="93" t="s">
        <v>42</v>
      </c>
      <c r="E328" s="94">
        <v>13582180</v>
      </c>
      <c r="F328" s="94">
        <v>0</v>
      </c>
      <c r="G328" s="94">
        <v>0</v>
      </c>
      <c r="H328" s="131">
        <v>0</v>
      </c>
      <c r="I328" s="92">
        <f t="shared" si="114"/>
        <v>13582180</v>
      </c>
    </row>
    <row r="329" spans="1:9">
      <c r="A329" s="712"/>
      <c r="B329" s="698"/>
      <c r="C329" s="650"/>
      <c r="D329" s="93" t="s">
        <v>46</v>
      </c>
      <c r="E329" s="94">
        <f>E328-E327</f>
        <v>-217820</v>
      </c>
      <c r="F329" s="94">
        <v>0</v>
      </c>
      <c r="G329" s="94">
        <v>0</v>
      </c>
      <c r="H329" s="131">
        <v>0</v>
      </c>
      <c r="I329" s="92">
        <f t="shared" si="114"/>
        <v>-217820</v>
      </c>
    </row>
    <row r="330" spans="1:9" ht="16.5" customHeight="1">
      <c r="A330" s="712"/>
      <c r="B330" s="127"/>
      <c r="C330" s="648" t="s">
        <v>95</v>
      </c>
      <c r="D330" s="93" t="s">
        <v>44</v>
      </c>
      <c r="E330" s="94">
        <v>35000000</v>
      </c>
      <c r="F330" s="94">
        <v>0</v>
      </c>
      <c r="G330" s="94">
        <v>0</v>
      </c>
      <c r="H330" s="131">
        <v>0</v>
      </c>
      <c r="I330" s="92">
        <f t="shared" si="114"/>
        <v>35000000</v>
      </c>
    </row>
    <row r="331" spans="1:9">
      <c r="A331" s="712"/>
      <c r="B331" s="127"/>
      <c r="C331" s="649"/>
      <c r="D331" s="93" t="s">
        <v>42</v>
      </c>
      <c r="E331" s="94">
        <v>35000000</v>
      </c>
      <c r="F331" s="94">
        <v>0</v>
      </c>
      <c r="G331" s="94">
        <v>0</v>
      </c>
      <c r="H331" s="131">
        <v>0</v>
      </c>
      <c r="I331" s="92">
        <f t="shared" si="114"/>
        <v>35000000</v>
      </c>
    </row>
    <row r="332" spans="1:9">
      <c r="A332" s="712"/>
      <c r="B332" s="127"/>
      <c r="C332" s="650"/>
      <c r="D332" s="93" t="s">
        <v>46</v>
      </c>
      <c r="E332" s="94">
        <f>E331-E330</f>
        <v>0</v>
      </c>
      <c r="F332" s="94">
        <v>0</v>
      </c>
      <c r="G332" s="94">
        <v>0</v>
      </c>
      <c r="H332" s="131">
        <v>0</v>
      </c>
      <c r="I332" s="92">
        <f t="shared" si="114"/>
        <v>0</v>
      </c>
    </row>
    <row r="333" spans="1:9" ht="16.5" customHeight="1">
      <c r="A333" s="712"/>
      <c r="B333" s="127"/>
      <c r="C333" s="648" t="s">
        <v>96</v>
      </c>
      <c r="D333" s="93" t="s">
        <v>44</v>
      </c>
      <c r="E333" s="94">
        <v>23370000</v>
      </c>
      <c r="F333" s="94">
        <v>0</v>
      </c>
      <c r="G333" s="94">
        <v>0</v>
      </c>
      <c r="H333" s="131">
        <v>0</v>
      </c>
      <c r="I333" s="92">
        <f t="shared" si="114"/>
        <v>23370000</v>
      </c>
    </row>
    <row r="334" spans="1:9">
      <c r="A334" s="712"/>
      <c r="B334" s="127"/>
      <c r="C334" s="649"/>
      <c r="D334" s="93" t="s">
        <v>42</v>
      </c>
      <c r="E334" s="94">
        <v>22770000</v>
      </c>
      <c r="F334" s="94">
        <v>0</v>
      </c>
      <c r="G334" s="94">
        <v>0</v>
      </c>
      <c r="H334" s="131">
        <v>0</v>
      </c>
      <c r="I334" s="92">
        <f t="shared" si="114"/>
        <v>22770000</v>
      </c>
    </row>
    <row r="335" spans="1:9">
      <c r="A335" s="712"/>
      <c r="B335" s="127"/>
      <c r="C335" s="664"/>
      <c r="D335" s="93" t="s">
        <v>46</v>
      </c>
      <c r="E335" s="94">
        <f>E334-E333</f>
        <v>-600000</v>
      </c>
      <c r="F335" s="94">
        <v>0</v>
      </c>
      <c r="G335" s="94">
        <v>0</v>
      </c>
      <c r="H335" s="131">
        <v>0</v>
      </c>
      <c r="I335" s="92">
        <f t="shared" si="114"/>
        <v>-600000</v>
      </c>
    </row>
    <row r="336" spans="1:9" ht="16.5" customHeight="1">
      <c r="A336" s="712"/>
      <c r="B336" s="127"/>
      <c r="C336" s="663" t="s">
        <v>101</v>
      </c>
      <c r="D336" s="93" t="s">
        <v>44</v>
      </c>
      <c r="E336" s="94">
        <v>7000000</v>
      </c>
      <c r="F336" s="94">
        <v>0</v>
      </c>
      <c r="G336" s="94">
        <v>0</v>
      </c>
      <c r="H336" s="131">
        <v>0</v>
      </c>
      <c r="I336" s="92">
        <f t="shared" si="114"/>
        <v>7000000</v>
      </c>
    </row>
    <row r="337" spans="1:9">
      <c r="A337" s="712"/>
      <c r="B337" s="127"/>
      <c r="C337" s="649"/>
      <c r="D337" s="93" t="s">
        <v>42</v>
      </c>
      <c r="E337" s="94">
        <v>7000000</v>
      </c>
      <c r="F337" s="94">
        <v>0</v>
      </c>
      <c r="G337" s="94">
        <v>0</v>
      </c>
      <c r="H337" s="131">
        <v>0</v>
      </c>
      <c r="I337" s="92">
        <f t="shared" si="114"/>
        <v>7000000</v>
      </c>
    </row>
    <row r="338" spans="1:9">
      <c r="A338" s="712"/>
      <c r="B338" s="127"/>
      <c r="C338" s="664"/>
      <c r="D338" s="93" t="s">
        <v>46</v>
      </c>
      <c r="E338" s="94">
        <f>E336-E337</f>
        <v>0</v>
      </c>
      <c r="F338" s="94">
        <v>0</v>
      </c>
      <c r="G338" s="94">
        <v>0</v>
      </c>
      <c r="H338" s="131">
        <v>0</v>
      </c>
      <c r="I338" s="92">
        <f t="shared" si="114"/>
        <v>0</v>
      </c>
    </row>
    <row r="339" spans="1:9" ht="16.5" customHeight="1">
      <c r="A339" s="712"/>
      <c r="B339" s="127"/>
      <c r="C339" s="663" t="s">
        <v>102</v>
      </c>
      <c r="D339" s="93" t="s">
        <v>44</v>
      </c>
      <c r="E339" s="94">
        <v>2000000</v>
      </c>
      <c r="F339" s="94">
        <v>0</v>
      </c>
      <c r="G339" s="94">
        <v>0</v>
      </c>
      <c r="H339" s="131">
        <v>0</v>
      </c>
      <c r="I339" s="92">
        <f t="shared" si="114"/>
        <v>2000000</v>
      </c>
    </row>
    <row r="340" spans="1:9">
      <c r="A340" s="712"/>
      <c r="B340" s="127"/>
      <c r="C340" s="649"/>
      <c r="D340" s="93" t="s">
        <v>42</v>
      </c>
      <c r="E340" s="94">
        <v>2000000</v>
      </c>
      <c r="F340" s="94">
        <v>0</v>
      </c>
      <c r="G340" s="94">
        <v>0</v>
      </c>
      <c r="H340" s="131">
        <v>0</v>
      </c>
      <c r="I340" s="92">
        <f t="shared" si="114"/>
        <v>2000000</v>
      </c>
    </row>
    <row r="341" spans="1:9">
      <c r="A341" s="712"/>
      <c r="B341" s="127"/>
      <c r="C341" s="650"/>
      <c r="D341" s="93" t="s">
        <v>46</v>
      </c>
      <c r="E341" s="94">
        <f>E340-E339</f>
        <v>0</v>
      </c>
      <c r="F341" s="94">
        <v>0</v>
      </c>
      <c r="G341" s="94">
        <v>0</v>
      </c>
      <c r="H341" s="131">
        <v>0</v>
      </c>
      <c r="I341" s="92">
        <f t="shared" si="114"/>
        <v>0</v>
      </c>
    </row>
    <row r="342" spans="1:9" ht="16.5" customHeight="1">
      <c r="A342" s="712"/>
      <c r="B342" s="127"/>
      <c r="C342" s="663" t="s">
        <v>142</v>
      </c>
      <c r="D342" s="93" t="s">
        <v>44</v>
      </c>
      <c r="E342" s="94">
        <v>5000000</v>
      </c>
      <c r="F342" s="94">
        <v>0</v>
      </c>
      <c r="G342" s="94">
        <v>0</v>
      </c>
      <c r="H342" s="131">
        <v>0</v>
      </c>
      <c r="I342" s="92">
        <f t="shared" ref="I342:I344" si="115">SUM(E342:H342)</f>
        <v>5000000</v>
      </c>
    </row>
    <row r="343" spans="1:9">
      <c r="A343" s="712"/>
      <c r="B343" s="127"/>
      <c r="C343" s="649"/>
      <c r="D343" s="93" t="s">
        <v>42</v>
      </c>
      <c r="E343" s="94">
        <v>5000000</v>
      </c>
      <c r="F343" s="94">
        <v>0</v>
      </c>
      <c r="G343" s="94">
        <v>0</v>
      </c>
      <c r="H343" s="131">
        <v>0</v>
      </c>
      <c r="I343" s="92">
        <f t="shared" si="115"/>
        <v>5000000</v>
      </c>
    </row>
    <row r="344" spans="1:9">
      <c r="A344" s="712"/>
      <c r="B344" s="127"/>
      <c r="C344" s="650"/>
      <c r="D344" s="93" t="s">
        <v>46</v>
      </c>
      <c r="E344" s="94">
        <f>E343-E342</f>
        <v>0</v>
      </c>
      <c r="F344" s="94">
        <v>0</v>
      </c>
      <c r="G344" s="94">
        <v>0</v>
      </c>
      <c r="H344" s="131">
        <v>0</v>
      </c>
      <c r="I344" s="92">
        <f t="shared" si="115"/>
        <v>0</v>
      </c>
    </row>
    <row r="345" spans="1:9">
      <c r="A345" s="712"/>
      <c r="B345" s="127"/>
      <c r="C345" s="648" t="s">
        <v>105</v>
      </c>
      <c r="D345" s="93" t="s">
        <v>44</v>
      </c>
      <c r="E345" s="94">
        <v>18656000</v>
      </c>
      <c r="F345" s="94">
        <v>0</v>
      </c>
      <c r="G345" s="94">
        <v>0</v>
      </c>
      <c r="H345" s="131">
        <v>0</v>
      </c>
      <c r="I345" s="92">
        <f t="shared" si="114"/>
        <v>18656000</v>
      </c>
    </row>
    <row r="346" spans="1:9">
      <c r="A346" s="712"/>
      <c r="B346" s="127"/>
      <c r="C346" s="649"/>
      <c r="D346" s="93" t="s">
        <v>42</v>
      </c>
      <c r="E346" s="94">
        <v>15903210</v>
      </c>
      <c r="F346" s="94">
        <v>0</v>
      </c>
      <c r="G346" s="94">
        <v>0</v>
      </c>
      <c r="H346" s="131">
        <v>0</v>
      </c>
      <c r="I346" s="92">
        <f t="shared" si="114"/>
        <v>15903210</v>
      </c>
    </row>
    <row r="347" spans="1:9">
      <c r="A347" s="712"/>
      <c r="B347" s="127"/>
      <c r="C347" s="650"/>
      <c r="D347" s="93" t="s">
        <v>46</v>
      </c>
      <c r="E347" s="94">
        <f>E346-E345</f>
        <v>-2752790</v>
      </c>
      <c r="F347" s="94">
        <v>0</v>
      </c>
      <c r="G347" s="94">
        <v>0</v>
      </c>
      <c r="H347" s="131">
        <v>0</v>
      </c>
      <c r="I347" s="92">
        <f t="shared" si="114"/>
        <v>-2752790</v>
      </c>
    </row>
    <row r="348" spans="1:9">
      <c r="A348" s="712"/>
      <c r="B348" s="127"/>
      <c r="C348" s="648" t="s">
        <v>104</v>
      </c>
      <c r="D348" s="93" t="s">
        <v>44</v>
      </c>
      <c r="E348" s="94">
        <v>4500000</v>
      </c>
      <c r="F348" s="94">
        <v>0</v>
      </c>
      <c r="G348" s="94">
        <v>0</v>
      </c>
      <c r="H348" s="131">
        <v>0</v>
      </c>
      <c r="I348" s="92">
        <f t="shared" ref="I348:I350" si="116">SUM(E348:H348)</f>
        <v>4500000</v>
      </c>
    </row>
    <row r="349" spans="1:9">
      <c r="A349" s="712"/>
      <c r="B349" s="127"/>
      <c r="C349" s="649"/>
      <c r="D349" s="93" t="s">
        <v>42</v>
      </c>
      <c r="E349" s="94">
        <v>4500000</v>
      </c>
      <c r="F349" s="94">
        <v>0</v>
      </c>
      <c r="G349" s="94">
        <v>0</v>
      </c>
      <c r="H349" s="131">
        <v>0</v>
      </c>
      <c r="I349" s="92">
        <f t="shared" si="116"/>
        <v>4500000</v>
      </c>
    </row>
    <row r="350" spans="1:9">
      <c r="A350" s="712"/>
      <c r="B350" s="127"/>
      <c r="C350" s="650"/>
      <c r="D350" s="93" t="s">
        <v>46</v>
      </c>
      <c r="E350" s="94">
        <f>E349-E348</f>
        <v>0</v>
      </c>
      <c r="F350" s="94">
        <v>0</v>
      </c>
      <c r="G350" s="94">
        <v>0</v>
      </c>
      <c r="H350" s="131">
        <v>0</v>
      </c>
      <c r="I350" s="92">
        <f t="shared" si="116"/>
        <v>0</v>
      </c>
    </row>
    <row r="351" spans="1:9">
      <c r="A351" s="712"/>
      <c r="B351" s="127"/>
      <c r="C351" s="648" t="s">
        <v>103</v>
      </c>
      <c r="D351" s="93" t="s">
        <v>44</v>
      </c>
      <c r="E351" s="94">
        <v>1500000</v>
      </c>
      <c r="F351" s="94">
        <v>0</v>
      </c>
      <c r="G351" s="94">
        <v>0</v>
      </c>
      <c r="H351" s="131">
        <v>0</v>
      </c>
      <c r="I351" s="92">
        <f t="shared" si="114"/>
        <v>1500000</v>
      </c>
    </row>
    <row r="352" spans="1:9">
      <c r="A352" s="712"/>
      <c r="B352" s="127"/>
      <c r="C352" s="649"/>
      <c r="D352" s="93" t="s">
        <v>42</v>
      </c>
      <c r="E352" s="94">
        <v>1500000</v>
      </c>
      <c r="F352" s="94">
        <v>0</v>
      </c>
      <c r="G352" s="94">
        <v>0</v>
      </c>
      <c r="H352" s="131">
        <v>0</v>
      </c>
      <c r="I352" s="92">
        <f t="shared" si="114"/>
        <v>1500000</v>
      </c>
    </row>
    <row r="353" spans="1:11">
      <c r="A353" s="712"/>
      <c r="B353" s="127"/>
      <c r="C353" s="650"/>
      <c r="D353" s="93" t="s">
        <v>46</v>
      </c>
      <c r="E353" s="94">
        <f>E352-E351</f>
        <v>0</v>
      </c>
      <c r="F353" s="94">
        <v>0</v>
      </c>
      <c r="G353" s="94">
        <v>0</v>
      </c>
      <c r="H353" s="131">
        <v>0</v>
      </c>
      <c r="I353" s="92">
        <f t="shared" si="114"/>
        <v>0</v>
      </c>
    </row>
    <row r="354" spans="1:11">
      <c r="A354" s="712"/>
      <c r="B354" s="127"/>
      <c r="C354" s="648" t="s">
        <v>144</v>
      </c>
      <c r="D354" s="93" t="s">
        <v>44</v>
      </c>
      <c r="E354" s="94">
        <v>300000</v>
      </c>
      <c r="F354" s="94">
        <v>0</v>
      </c>
      <c r="G354" s="94">
        <v>0</v>
      </c>
      <c r="H354" s="131">
        <v>0</v>
      </c>
      <c r="I354" s="92">
        <f t="shared" ref="I354:I356" si="117">SUM(E354:H354)</f>
        <v>300000</v>
      </c>
    </row>
    <row r="355" spans="1:11">
      <c r="A355" s="712"/>
      <c r="B355" s="127"/>
      <c r="C355" s="649"/>
      <c r="D355" s="93" t="s">
        <v>42</v>
      </c>
      <c r="E355" s="94">
        <v>300000</v>
      </c>
      <c r="F355" s="94">
        <v>0</v>
      </c>
      <c r="G355" s="94">
        <v>0</v>
      </c>
      <c r="H355" s="131">
        <v>0</v>
      </c>
      <c r="I355" s="92">
        <f t="shared" si="117"/>
        <v>300000</v>
      </c>
    </row>
    <row r="356" spans="1:11">
      <c r="A356" s="712"/>
      <c r="B356" s="127"/>
      <c r="C356" s="650"/>
      <c r="D356" s="93" t="s">
        <v>46</v>
      </c>
      <c r="E356" s="94">
        <f>E355-E354</f>
        <v>0</v>
      </c>
      <c r="F356" s="94">
        <v>0</v>
      </c>
      <c r="G356" s="94">
        <v>0</v>
      </c>
      <c r="H356" s="131">
        <v>0</v>
      </c>
      <c r="I356" s="92">
        <f t="shared" si="117"/>
        <v>0</v>
      </c>
    </row>
    <row r="357" spans="1:11">
      <c r="A357" s="712"/>
      <c r="B357" s="127"/>
      <c r="C357" s="121"/>
      <c r="D357" s="122" t="s">
        <v>44</v>
      </c>
      <c r="E357" s="123">
        <f>E327+E330+E333+E336+E339+E345+E348+E351+E342+E354</f>
        <v>111126000</v>
      </c>
      <c r="F357" s="123">
        <f t="shared" ref="F357:I357" si="118">F327+F330+F333+F336+F339+F345+F348+F351+F342+F354</f>
        <v>0</v>
      </c>
      <c r="G357" s="123">
        <f t="shared" si="118"/>
        <v>0</v>
      </c>
      <c r="H357" s="123">
        <f t="shared" si="118"/>
        <v>0</v>
      </c>
      <c r="I357" s="123">
        <f t="shared" si="118"/>
        <v>111126000</v>
      </c>
    </row>
    <row r="358" spans="1:11">
      <c r="A358" s="712"/>
      <c r="B358" s="127"/>
      <c r="C358" s="121" t="s">
        <v>30</v>
      </c>
      <c r="D358" s="122" t="s">
        <v>42</v>
      </c>
      <c r="E358" s="123">
        <f t="shared" ref="E358:I358" si="119">E328+E331+E334+E337+E340+E346+E349+E352+E343+E355</f>
        <v>107555390</v>
      </c>
      <c r="F358" s="123">
        <f t="shared" si="119"/>
        <v>0</v>
      </c>
      <c r="G358" s="123">
        <f t="shared" si="119"/>
        <v>0</v>
      </c>
      <c r="H358" s="123">
        <f t="shared" si="119"/>
        <v>0</v>
      </c>
      <c r="I358" s="123">
        <f t="shared" si="119"/>
        <v>107555390</v>
      </c>
    </row>
    <row r="359" spans="1:11">
      <c r="A359" s="712"/>
      <c r="B359" s="135"/>
      <c r="C359" s="126"/>
      <c r="D359" s="122" t="s">
        <v>46</v>
      </c>
      <c r="E359" s="123">
        <f t="shared" ref="E359:I359" si="120">E329+E332+E335+E338+E341+E347+E350+E353+E344+E356</f>
        <v>-3570610</v>
      </c>
      <c r="F359" s="123">
        <f t="shared" si="120"/>
        <v>0</v>
      </c>
      <c r="G359" s="123">
        <f t="shared" si="120"/>
        <v>0</v>
      </c>
      <c r="H359" s="123">
        <f t="shared" si="120"/>
        <v>0</v>
      </c>
      <c r="I359" s="123">
        <f t="shared" si="120"/>
        <v>-3570610</v>
      </c>
    </row>
    <row r="360" spans="1:11">
      <c r="A360" s="712"/>
      <c r="B360" s="651" t="s">
        <v>5</v>
      </c>
      <c r="C360" s="652"/>
      <c r="D360" s="99" t="s">
        <v>44</v>
      </c>
      <c r="E360" s="100">
        <f t="shared" ref="E360:I362" si="121">E273+E285+E291+E306+E312+E324+E357</f>
        <v>320888000</v>
      </c>
      <c r="F360" s="100">
        <f t="shared" si="121"/>
        <v>0</v>
      </c>
      <c r="G360" s="100">
        <f t="shared" si="121"/>
        <v>0</v>
      </c>
      <c r="H360" s="100">
        <f t="shared" si="121"/>
        <v>0</v>
      </c>
      <c r="I360" s="100">
        <f t="shared" si="121"/>
        <v>320888000</v>
      </c>
    </row>
    <row r="361" spans="1:11">
      <c r="A361" s="712"/>
      <c r="B361" s="653"/>
      <c r="C361" s="654"/>
      <c r="D361" s="99" t="s">
        <v>42</v>
      </c>
      <c r="E361" s="100">
        <f t="shared" si="121"/>
        <v>288982160</v>
      </c>
      <c r="F361" s="100">
        <f t="shared" si="121"/>
        <v>0</v>
      </c>
      <c r="G361" s="100">
        <f t="shared" si="121"/>
        <v>0</v>
      </c>
      <c r="H361" s="100">
        <f t="shared" si="121"/>
        <v>0</v>
      </c>
      <c r="I361" s="101">
        <f t="shared" si="121"/>
        <v>288982160</v>
      </c>
    </row>
    <row r="362" spans="1:11">
      <c r="A362" s="712"/>
      <c r="B362" s="655"/>
      <c r="C362" s="656"/>
      <c r="D362" s="99" t="s">
        <v>46</v>
      </c>
      <c r="E362" s="100">
        <f t="shared" si="121"/>
        <v>-31905840</v>
      </c>
      <c r="F362" s="100">
        <f t="shared" si="121"/>
        <v>0</v>
      </c>
      <c r="G362" s="100">
        <f t="shared" si="121"/>
        <v>0</v>
      </c>
      <c r="H362" s="100">
        <f t="shared" si="121"/>
        <v>0</v>
      </c>
      <c r="I362" s="101">
        <f t="shared" si="121"/>
        <v>-31905840</v>
      </c>
    </row>
    <row r="363" spans="1:11">
      <c r="A363" s="712"/>
      <c r="B363" s="642" t="s">
        <v>78</v>
      </c>
      <c r="C363" s="714" t="s">
        <v>90</v>
      </c>
      <c r="D363" s="93" t="s">
        <v>44</v>
      </c>
      <c r="E363" s="94">
        <v>0</v>
      </c>
      <c r="F363" s="131">
        <v>0</v>
      </c>
      <c r="G363" s="131">
        <v>0</v>
      </c>
      <c r="H363" s="131">
        <v>200000</v>
      </c>
      <c r="I363" s="92">
        <f t="shared" ref="I363:I364" si="122">SUM(E363:H363)</f>
        <v>200000</v>
      </c>
    </row>
    <row r="364" spans="1:11">
      <c r="A364" s="712"/>
      <c r="B364" s="643"/>
      <c r="C364" s="645"/>
      <c r="D364" s="93" t="s">
        <v>42</v>
      </c>
      <c r="E364" s="94">
        <v>0</v>
      </c>
      <c r="F364" s="131">
        <v>0</v>
      </c>
      <c r="G364" s="131">
        <v>0</v>
      </c>
      <c r="H364" s="131">
        <v>200000</v>
      </c>
      <c r="I364" s="92">
        <f t="shared" si="122"/>
        <v>200000</v>
      </c>
    </row>
    <row r="365" spans="1:11">
      <c r="A365" s="712"/>
      <c r="B365" s="643"/>
      <c r="C365" s="747"/>
      <c r="D365" s="93" t="s">
        <v>46</v>
      </c>
      <c r="E365" s="94">
        <v>0</v>
      </c>
      <c r="F365" s="131">
        <v>0</v>
      </c>
      <c r="G365" s="131">
        <v>0</v>
      </c>
      <c r="H365" s="131">
        <f>H363-H364</f>
        <v>0</v>
      </c>
      <c r="I365" s="92">
        <f>I364-I363</f>
        <v>0</v>
      </c>
      <c r="K365" s="82"/>
    </row>
    <row r="366" spans="1:11">
      <c r="A366" s="712"/>
      <c r="B366" s="129"/>
      <c r="C366" s="663" t="s">
        <v>91</v>
      </c>
      <c r="D366" s="93" t="s">
        <v>44</v>
      </c>
      <c r="E366" s="94">
        <v>0</v>
      </c>
      <c r="F366" s="131">
        <v>0</v>
      </c>
      <c r="G366" s="131">
        <v>0</v>
      </c>
      <c r="H366" s="131">
        <v>800000</v>
      </c>
      <c r="I366" s="92">
        <f t="shared" si="114"/>
        <v>800000</v>
      </c>
    </row>
    <row r="367" spans="1:11">
      <c r="A367" s="712"/>
      <c r="B367" s="129"/>
      <c r="C367" s="649"/>
      <c r="D367" s="93" t="s">
        <v>42</v>
      </c>
      <c r="E367" s="94">
        <v>0</v>
      </c>
      <c r="F367" s="131">
        <v>0</v>
      </c>
      <c r="G367" s="131">
        <v>0</v>
      </c>
      <c r="H367" s="131">
        <v>800000</v>
      </c>
      <c r="I367" s="92">
        <f t="shared" si="114"/>
        <v>800000</v>
      </c>
    </row>
    <row r="368" spans="1:11">
      <c r="A368" s="712"/>
      <c r="B368" s="129"/>
      <c r="C368" s="650"/>
      <c r="D368" s="93" t="s">
        <v>46</v>
      </c>
      <c r="E368" s="94">
        <v>0</v>
      </c>
      <c r="F368" s="131">
        <v>0</v>
      </c>
      <c r="G368" s="131">
        <v>0</v>
      </c>
      <c r="H368" s="131">
        <f>H367-H366</f>
        <v>0</v>
      </c>
      <c r="I368" s="92">
        <f t="shared" si="114"/>
        <v>0</v>
      </c>
    </row>
    <row r="369" spans="1:9">
      <c r="A369" s="712"/>
      <c r="B369" s="129"/>
      <c r="C369" s="648" t="s">
        <v>92</v>
      </c>
      <c r="D369" s="93" t="s">
        <v>44</v>
      </c>
      <c r="E369" s="94">
        <v>0</v>
      </c>
      <c r="F369" s="131">
        <v>0</v>
      </c>
      <c r="G369" s="131">
        <v>0</v>
      </c>
      <c r="H369" s="131">
        <v>420000</v>
      </c>
      <c r="I369" s="92">
        <f t="shared" si="114"/>
        <v>420000</v>
      </c>
    </row>
    <row r="370" spans="1:9">
      <c r="A370" s="712"/>
      <c r="B370" s="129"/>
      <c r="C370" s="649"/>
      <c r="D370" s="93" t="s">
        <v>42</v>
      </c>
      <c r="E370" s="94">
        <v>0</v>
      </c>
      <c r="F370" s="131">
        <v>0</v>
      </c>
      <c r="G370" s="131">
        <v>0</v>
      </c>
      <c r="H370" s="131">
        <v>420000</v>
      </c>
      <c r="I370" s="92">
        <f t="shared" si="114"/>
        <v>420000</v>
      </c>
    </row>
    <row r="371" spans="1:9">
      <c r="A371" s="712"/>
      <c r="B371" s="129"/>
      <c r="C371" s="650"/>
      <c r="D371" s="93" t="s">
        <v>46</v>
      </c>
      <c r="E371" s="94">
        <v>0</v>
      </c>
      <c r="F371" s="131">
        <v>0</v>
      </c>
      <c r="G371" s="131">
        <v>0</v>
      </c>
      <c r="H371" s="131">
        <f>H370-H369</f>
        <v>0</v>
      </c>
      <c r="I371" s="92">
        <f t="shared" si="114"/>
        <v>0</v>
      </c>
    </row>
    <row r="372" spans="1:9">
      <c r="A372" s="712"/>
      <c r="B372" s="129"/>
      <c r="C372" s="648" t="s">
        <v>93</v>
      </c>
      <c r="D372" s="93" t="s">
        <v>44</v>
      </c>
      <c r="E372" s="94">
        <v>0</v>
      </c>
      <c r="F372" s="131">
        <v>0</v>
      </c>
      <c r="G372" s="131">
        <v>0</v>
      </c>
      <c r="H372" s="131">
        <v>0</v>
      </c>
      <c r="I372" s="92">
        <f t="shared" ref="I372:I374" si="123">SUM(E372:H372)</f>
        <v>0</v>
      </c>
    </row>
    <row r="373" spans="1:9">
      <c r="A373" s="712"/>
      <c r="B373" s="129"/>
      <c r="C373" s="649"/>
      <c r="D373" s="93" t="s">
        <v>42</v>
      </c>
      <c r="E373" s="94">
        <v>0</v>
      </c>
      <c r="F373" s="131">
        <v>0</v>
      </c>
      <c r="G373" s="131">
        <v>0</v>
      </c>
      <c r="H373" s="131">
        <v>0</v>
      </c>
      <c r="I373" s="92">
        <f t="shared" si="123"/>
        <v>0</v>
      </c>
    </row>
    <row r="374" spans="1:9">
      <c r="A374" s="712"/>
      <c r="B374" s="129"/>
      <c r="C374" s="650"/>
      <c r="D374" s="93" t="s">
        <v>46</v>
      </c>
      <c r="E374" s="94">
        <v>0</v>
      </c>
      <c r="F374" s="131">
        <v>0</v>
      </c>
      <c r="G374" s="131">
        <v>0</v>
      </c>
      <c r="H374" s="131">
        <f>H373-H372</f>
        <v>0</v>
      </c>
      <c r="I374" s="92">
        <f t="shared" si="123"/>
        <v>0</v>
      </c>
    </row>
    <row r="375" spans="1:9">
      <c r="A375" s="712"/>
      <c r="B375" s="651" t="s">
        <v>5</v>
      </c>
      <c r="C375" s="652"/>
      <c r="D375" s="99" t="s">
        <v>44</v>
      </c>
      <c r="E375" s="100">
        <v>0</v>
      </c>
      <c r="F375" s="100">
        <v>0</v>
      </c>
      <c r="G375" s="100">
        <v>0</v>
      </c>
      <c r="H375" s="100">
        <f t="shared" ref="H375:I377" si="124">H363+H366+H369+H372</f>
        <v>1420000</v>
      </c>
      <c r="I375" s="101">
        <f t="shared" si="124"/>
        <v>1420000</v>
      </c>
    </row>
    <row r="376" spans="1:9">
      <c r="A376" s="712"/>
      <c r="B376" s="653"/>
      <c r="C376" s="654"/>
      <c r="D376" s="99" t="s">
        <v>42</v>
      </c>
      <c r="E376" s="100">
        <v>0</v>
      </c>
      <c r="F376" s="100">
        <v>0</v>
      </c>
      <c r="G376" s="100">
        <v>0</v>
      </c>
      <c r="H376" s="100">
        <f t="shared" si="124"/>
        <v>1420000</v>
      </c>
      <c r="I376" s="101">
        <f t="shared" si="124"/>
        <v>1420000</v>
      </c>
    </row>
    <row r="377" spans="1:9">
      <c r="A377" s="712"/>
      <c r="B377" s="655"/>
      <c r="C377" s="656"/>
      <c r="D377" s="99" t="s">
        <v>46</v>
      </c>
      <c r="E377" s="100">
        <v>0</v>
      </c>
      <c r="F377" s="100">
        <v>0</v>
      </c>
      <c r="G377" s="100">
        <v>0</v>
      </c>
      <c r="H377" s="100">
        <f t="shared" si="124"/>
        <v>0</v>
      </c>
      <c r="I377" s="101">
        <f t="shared" si="124"/>
        <v>0</v>
      </c>
    </row>
    <row r="378" spans="1:9">
      <c r="A378" s="712"/>
      <c r="B378" s="646" t="s">
        <v>126</v>
      </c>
      <c r="C378" s="644" t="s">
        <v>127</v>
      </c>
      <c r="D378" s="93" t="s">
        <v>44</v>
      </c>
      <c r="E378" s="94">
        <f>E373-E374</f>
        <v>0</v>
      </c>
      <c r="F378" s="94">
        <v>0</v>
      </c>
      <c r="G378" s="94">
        <f>G373-G374</f>
        <v>0</v>
      </c>
      <c r="H378" s="94">
        <v>0</v>
      </c>
      <c r="I378" s="92">
        <f t="shared" ref="I378:I380" si="125">SUM(E378:H378)</f>
        <v>0</v>
      </c>
    </row>
    <row r="379" spans="1:9">
      <c r="A379" s="712"/>
      <c r="B379" s="647"/>
      <c r="C379" s="645"/>
      <c r="D379" s="93" t="s">
        <v>42</v>
      </c>
      <c r="E379" s="94">
        <f>E374-E378</f>
        <v>0</v>
      </c>
      <c r="F379" s="94">
        <v>583000</v>
      </c>
      <c r="G379" s="94">
        <f>G374-G378</f>
        <v>0</v>
      </c>
      <c r="H379" s="94">
        <v>0</v>
      </c>
      <c r="I379" s="92">
        <f t="shared" si="125"/>
        <v>583000</v>
      </c>
    </row>
    <row r="380" spans="1:9">
      <c r="A380" s="712"/>
      <c r="B380" s="647"/>
      <c r="C380" s="645"/>
      <c r="D380" s="93" t="s">
        <v>73</v>
      </c>
      <c r="E380" s="94">
        <f t="shared" ref="E380" si="126">E378-E379</f>
        <v>0</v>
      </c>
      <c r="F380" s="94">
        <f>F379-F378</f>
        <v>583000</v>
      </c>
      <c r="G380" s="94">
        <f t="shared" ref="G380" si="127">G378-G379</f>
        <v>0</v>
      </c>
      <c r="H380" s="94">
        <v>0</v>
      </c>
      <c r="I380" s="92">
        <f t="shared" si="125"/>
        <v>583000</v>
      </c>
    </row>
    <row r="381" spans="1:9">
      <c r="A381" s="712"/>
      <c r="B381" s="646" t="s">
        <v>125</v>
      </c>
      <c r="C381" s="644" t="s">
        <v>128</v>
      </c>
      <c r="D381" s="93" t="s">
        <v>44</v>
      </c>
      <c r="E381" s="94"/>
      <c r="F381" s="94">
        <v>0</v>
      </c>
      <c r="G381" s="94">
        <v>0</v>
      </c>
      <c r="H381" s="94">
        <v>0</v>
      </c>
      <c r="I381" s="92">
        <f t="shared" ref="I381:I383" si="128">SUM(E381:H381)</f>
        <v>0</v>
      </c>
    </row>
    <row r="382" spans="1:9">
      <c r="A382" s="712"/>
      <c r="B382" s="647"/>
      <c r="C382" s="645"/>
      <c r="D382" s="93" t="s">
        <v>42</v>
      </c>
      <c r="E382" s="94"/>
      <c r="F382" s="94">
        <v>1388000</v>
      </c>
      <c r="G382" s="94">
        <v>0</v>
      </c>
      <c r="H382" s="94">
        <v>0</v>
      </c>
      <c r="I382" s="92">
        <f t="shared" si="128"/>
        <v>1388000</v>
      </c>
    </row>
    <row r="383" spans="1:9">
      <c r="A383" s="712"/>
      <c r="B383" s="647"/>
      <c r="C383" s="645"/>
      <c r="D383" s="93" t="s">
        <v>73</v>
      </c>
      <c r="E383" s="94"/>
      <c r="F383" s="94">
        <f>F382-F381</f>
        <v>1388000</v>
      </c>
      <c r="G383" s="94">
        <v>0</v>
      </c>
      <c r="H383" s="94">
        <v>0</v>
      </c>
      <c r="I383" s="92">
        <f t="shared" si="128"/>
        <v>1388000</v>
      </c>
    </row>
    <row r="384" spans="1:9">
      <c r="A384" s="712"/>
      <c r="B384" s="651" t="s">
        <v>5</v>
      </c>
      <c r="C384" s="652"/>
      <c r="D384" s="99" t="s">
        <v>44</v>
      </c>
      <c r="E384" s="100">
        <v>0</v>
      </c>
      <c r="F384" s="100">
        <f>F378+F381</f>
        <v>0</v>
      </c>
      <c r="G384" s="100">
        <f t="shared" ref="G384:I384" si="129">G378+G381</f>
        <v>0</v>
      </c>
      <c r="H384" s="100">
        <f t="shared" si="129"/>
        <v>0</v>
      </c>
      <c r="I384" s="101">
        <f t="shared" si="129"/>
        <v>0</v>
      </c>
    </row>
    <row r="385" spans="1:10">
      <c r="A385" s="712"/>
      <c r="B385" s="653"/>
      <c r="C385" s="654"/>
      <c r="D385" s="99" t="s">
        <v>42</v>
      </c>
      <c r="E385" s="100">
        <v>0</v>
      </c>
      <c r="F385" s="100">
        <f t="shared" ref="F385:I385" si="130">F379+F382</f>
        <v>1971000</v>
      </c>
      <c r="G385" s="100">
        <f t="shared" si="130"/>
        <v>0</v>
      </c>
      <c r="H385" s="100">
        <f t="shared" si="130"/>
        <v>0</v>
      </c>
      <c r="I385" s="101">
        <f t="shared" si="130"/>
        <v>1971000</v>
      </c>
    </row>
    <row r="386" spans="1:10">
      <c r="A386" s="712"/>
      <c r="B386" s="655"/>
      <c r="C386" s="656"/>
      <c r="D386" s="99" t="s">
        <v>46</v>
      </c>
      <c r="E386" s="100">
        <v>0</v>
      </c>
      <c r="F386" s="100">
        <f>F385-F384</f>
        <v>1971000</v>
      </c>
      <c r="G386" s="100">
        <f t="shared" ref="G386:I386" si="131">G380+G383</f>
        <v>0</v>
      </c>
      <c r="H386" s="100">
        <f t="shared" si="131"/>
        <v>0</v>
      </c>
      <c r="I386" s="101">
        <f t="shared" si="131"/>
        <v>1971000</v>
      </c>
    </row>
    <row r="387" spans="1:10">
      <c r="A387" s="712"/>
      <c r="B387" s="740" t="s">
        <v>133</v>
      </c>
      <c r="C387" s="644" t="s">
        <v>134</v>
      </c>
      <c r="D387" s="93" t="s">
        <v>44</v>
      </c>
      <c r="E387" s="94">
        <f>E382-E383</f>
        <v>0</v>
      </c>
      <c r="F387" s="94">
        <v>0</v>
      </c>
      <c r="G387" s="94">
        <v>3520000</v>
      </c>
      <c r="H387" s="94">
        <v>0</v>
      </c>
      <c r="I387" s="92">
        <f t="shared" ref="I387:I389" si="132">SUM(E387:H387)</f>
        <v>3520000</v>
      </c>
    </row>
    <row r="388" spans="1:10">
      <c r="A388" s="712"/>
      <c r="B388" s="640"/>
      <c r="C388" s="645"/>
      <c r="D388" s="93" t="s">
        <v>42</v>
      </c>
      <c r="E388" s="94">
        <f>E383-E387</f>
        <v>0</v>
      </c>
      <c r="F388" s="94">
        <v>0</v>
      </c>
      <c r="G388" s="94">
        <v>3520000</v>
      </c>
      <c r="H388" s="94">
        <v>0</v>
      </c>
      <c r="I388" s="92">
        <f t="shared" si="132"/>
        <v>3520000</v>
      </c>
    </row>
    <row r="389" spans="1:10">
      <c r="A389" s="712"/>
      <c r="B389" s="641"/>
      <c r="C389" s="645"/>
      <c r="D389" s="93" t="s">
        <v>73</v>
      </c>
      <c r="E389" s="94">
        <f t="shared" ref="E389" si="133">E387-E388</f>
        <v>0</v>
      </c>
      <c r="F389" s="94">
        <v>0</v>
      </c>
      <c r="G389" s="94">
        <f>G388-G387</f>
        <v>0</v>
      </c>
      <c r="H389" s="94">
        <v>0</v>
      </c>
      <c r="I389" s="92">
        <f t="shared" si="132"/>
        <v>0</v>
      </c>
    </row>
    <row r="390" spans="1:10" s="81" customFormat="1">
      <c r="A390" s="712"/>
      <c r="B390" s="651" t="s">
        <v>5</v>
      </c>
      <c r="C390" s="652"/>
      <c r="D390" s="99" t="s">
        <v>44</v>
      </c>
      <c r="E390" s="100">
        <v>0</v>
      </c>
      <c r="F390" s="100"/>
      <c r="G390" s="100">
        <f>G387</f>
        <v>3520000</v>
      </c>
      <c r="H390" s="100">
        <f t="shared" ref="H390:I390" si="134">H387</f>
        <v>0</v>
      </c>
      <c r="I390" s="101">
        <f t="shared" si="134"/>
        <v>3520000</v>
      </c>
    </row>
    <row r="391" spans="1:10" s="81" customFormat="1">
      <c r="A391" s="712"/>
      <c r="B391" s="653"/>
      <c r="C391" s="654"/>
      <c r="D391" s="99" t="s">
        <v>42</v>
      </c>
      <c r="E391" s="100">
        <v>0</v>
      </c>
      <c r="F391" s="100"/>
      <c r="G391" s="100">
        <f t="shared" ref="G391:I391" si="135">G388</f>
        <v>3520000</v>
      </c>
      <c r="H391" s="100">
        <f t="shared" si="135"/>
        <v>0</v>
      </c>
      <c r="I391" s="101">
        <f t="shared" si="135"/>
        <v>3520000</v>
      </c>
    </row>
    <row r="392" spans="1:10" s="81" customFormat="1">
      <c r="A392" s="713"/>
      <c r="B392" s="655"/>
      <c r="C392" s="656"/>
      <c r="D392" s="99" t="s">
        <v>46</v>
      </c>
      <c r="E392" s="100">
        <v>0</v>
      </c>
      <c r="F392" s="100"/>
      <c r="G392" s="100">
        <f t="shared" ref="G392:I392" si="136">G389</f>
        <v>0</v>
      </c>
      <c r="H392" s="100">
        <f t="shared" si="136"/>
        <v>0</v>
      </c>
      <c r="I392" s="101">
        <f t="shared" si="136"/>
        <v>0</v>
      </c>
    </row>
    <row r="393" spans="1:10">
      <c r="A393" s="716" t="s">
        <v>130</v>
      </c>
      <c r="B393" s="719" t="s">
        <v>5</v>
      </c>
      <c r="C393" s="720"/>
      <c r="D393" s="113" t="s">
        <v>44</v>
      </c>
      <c r="E393" s="114">
        <f t="shared" ref="E393:I395" si="137">E360+E375+E384+E390</f>
        <v>320888000</v>
      </c>
      <c r="F393" s="114">
        <f t="shared" si="137"/>
        <v>0</v>
      </c>
      <c r="G393" s="114">
        <f t="shared" si="137"/>
        <v>3520000</v>
      </c>
      <c r="H393" s="114">
        <f t="shared" si="137"/>
        <v>1420000</v>
      </c>
      <c r="I393" s="118">
        <f t="shared" si="137"/>
        <v>325828000</v>
      </c>
      <c r="J393" s="82"/>
    </row>
    <row r="394" spans="1:10">
      <c r="A394" s="717"/>
      <c r="B394" s="719"/>
      <c r="C394" s="720"/>
      <c r="D394" s="113" t="s">
        <v>42</v>
      </c>
      <c r="E394" s="114">
        <f t="shared" si="137"/>
        <v>288982160</v>
      </c>
      <c r="F394" s="114">
        <f t="shared" si="137"/>
        <v>1971000</v>
      </c>
      <c r="G394" s="114">
        <f t="shared" si="137"/>
        <v>3520000</v>
      </c>
      <c r="H394" s="114">
        <f t="shared" si="137"/>
        <v>1420000</v>
      </c>
      <c r="I394" s="118">
        <f t="shared" si="137"/>
        <v>295893160</v>
      </c>
    </row>
    <row r="395" spans="1:10">
      <c r="A395" s="718"/>
      <c r="B395" s="719"/>
      <c r="C395" s="720"/>
      <c r="D395" s="113" t="s">
        <v>46</v>
      </c>
      <c r="E395" s="114">
        <f t="shared" si="137"/>
        <v>-31905840</v>
      </c>
      <c r="F395" s="114">
        <f t="shared" si="137"/>
        <v>1971000</v>
      </c>
      <c r="G395" s="114">
        <f t="shared" si="137"/>
        <v>0</v>
      </c>
      <c r="H395" s="114">
        <f t="shared" si="137"/>
        <v>0</v>
      </c>
      <c r="I395" s="118">
        <f t="shared" si="137"/>
        <v>-29934840</v>
      </c>
    </row>
    <row r="396" spans="1:10">
      <c r="A396" s="746"/>
      <c r="B396" s="740" t="s">
        <v>94</v>
      </c>
      <c r="C396" s="644" t="s">
        <v>79</v>
      </c>
      <c r="D396" s="93" t="s">
        <v>44</v>
      </c>
      <c r="E396" s="65">
        <v>0</v>
      </c>
      <c r="F396" s="65">
        <v>0</v>
      </c>
      <c r="G396" s="66">
        <v>0</v>
      </c>
      <c r="H396" s="65">
        <v>0</v>
      </c>
      <c r="I396" s="67">
        <f t="shared" ref="I396:I398" si="138">SUM(E396:H396)</f>
        <v>0</v>
      </c>
    </row>
    <row r="397" spans="1:10">
      <c r="A397" s="712"/>
      <c r="B397" s="640"/>
      <c r="C397" s="645"/>
      <c r="D397" s="93" t="s">
        <v>42</v>
      </c>
      <c r="E397" s="65">
        <v>1480</v>
      </c>
      <c r="F397" s="65">
        <v>373467</v>
      </c>
      <c r="G397" s="66">
        <v>0</v>
      </c>
      <c r="H397" s="65">
        <v>0</v>
      </c>
      <c r="I397" s="67">
        <f t="shared" si="138"/>
        <v>374947</v>
      </c>
    </row>
    <row r="398" spans="1:10">
      <c r="A398" s="713"/>
      <c r="B398" s="641"/>
      <c r="C398" s="645"/>
      <c r="D398" s="93" t="s">
        <v>73</v>
      </c>
      <c r="E398" s="65">
        <f>E397-E396</f>
        <v>1480</v>
      </c>
      <c r="F398" s="65">
        <f>F397-F396</f>
        <v>373467</v>
      </c>
      <c r="G398" s="66">
        <v>0</v>
      </c>
      <c r="H398" s="65">
        <v>0</v>
      </c>
      <c r="I398" s="67">
        <f t="shared" si="138"/>
        <v>374947</v>
      </c>
    </row>
    <row r="399" spans="1:10">
      <c r="A399" s="731" t="s">
        <v>79</v>
      </c>
      <c r="B399" s="732" t="s">
        <v>80</v>
      </c>
      <c r="C399" s="733"/>
      <c r="D399" s="136" t="s">
        <v>44</v>
      </c>
      <c r="E399" s="137">
        <f>E396</f>
        <v>0</v>
      </c>
      <c r="F399" s="137">
        <f t="shared" ref="F399:I399" si="139">F396</f>
        <v>0</v>
      </c>
      <c r="G399" s="137">
        <f t="shared" si="139"/>
        <v>0</v>
      </c>
      <c r="H399" s="137">
        <v>0</v>
      </c>
      <c r="I399" s="138">
        <f t="shared" si="139"/>
        <v>0</v>
      </c>
    </row>
    <row r="400" spans="1:10">
      <c r="A400" s="731"/>
      <c r="B400" s="734"/>
      <c r="C400" s="735"/>
      <c r="D400" s="136" t="s">
        <v>42</v>
      </c>
      <c r="E400" s="137">
        <f t="shared" ref="E400:I400" si="140">E397</f>
        <v>1480</v>
      </c>
      <c r="F400" s="137">
        <f t="shared" si="140"/>
        <v>373467</v>
      </c>
      <c r="G400" s="137">
        <f t="shared" si="140"/>
        <v>0</v>
      </c>
      <c r="H400" s="137">
        <f t="shared" si="140"/>
        <v>0</v>
      </c>
      <c r="I400" s="138">
        <f t="shared" si="140"/>
        <v>374947</v>
      </c>
    </row>
    <row r="401" spans="1:9">
      <c r="A401" s="731"/>
      <c r="B401" s="734"/>
      <c r="C401" s="736"/>
      <c r="D401" s="136" t="s">
        <v>46</v>
      </c>
      <c r="E401" s="137">
        <f t="shared" ref="E401:I401" si="141">E398</f>
        <v>1480</v>
      </c>
      <c r="F401" s="137">
        <f t="shared" si="141"/>
        <v>373467</v>
      </c>
      <c r="G401" s="137">
        <f t="shared" si="141"/>
        <v>0</v>
      </c>
      <c r="H401" s="137">
        <v>0</v>
      </c>
      <c r="I401" s="138">
        <f t="shared" si="141"/>
        <v>374947</v>
      </c>
    </row>
    <row r="402" spans="1:9">
      <c r="A402" s="743"/>
      <c r="B402" s="741" t="s">
        <v>131</v>
      </c>
      <c r="C402" s="737" t="s">
        <v>169</v>
      </c>
      <c r="D402" s="139" t="s">
        <v>44</v>
      </c>
      <c r="E402" s="133">
        <v>0</v>
      </c>
      <c r="F402" s="133">
        <v>675821</v>
      </c>
      <c r="G402" s="133">
        <v>0</v>
      </c>
      <c r="H402" s="133">
        <v>0</v>
      </c>
      <c r="I402" s="132">
        <f t="shared" ref="I402:I407" si="142">SUM(E402:H402)</f>
        <v>675821</v>
      </c>
    </row>
    <row r="403" spans="1:9">
      <c r="A403" s="744"/>
      <c r="B403" s="742"/>
      <c r="C403" s="738"/>
      <c r="D403" s="139" t="s">
        <v>42</v>
      </c>
      <c r="E403" s="133">
        <v>0</v>
      </c>
      <c r="F403" s="133">
        <v>18000</v>
      </c>
      <c r="G403" s="133">
        <v>0</v>
      </c>
      <c r="H403" s="133">
        <v>0</v>
      </c>
      <c r="I403" s="132">
        <f t="shared" si="142"/>
        <v>18000</v>
      </c>
    </row>
    <row r="404" spans="1:9">
      <c r="A404" s="744"/>
      <c r="B404" s="742"/>
      <c r="C404" s="739"/>
      <c r="D404" s="139" t="s">
        <v>46</v>
      </c>
      <c r="E404" s="133">
        <v>0</v>
      </c>
      <c r="F404" s="133">
        <f>F403-F402</f>
        <v>-657821</v>
      </c>
      <c r="G404" s="133">
        <v>0</v>
      </c>
      <c r="H404" s="133">
        <v>0</v>
      </c>
      <c r="I404" s="132">
        <f t="shared" si="142"/>
        <v>-657821</v>
      </c>
    </row>
    <row r="405" spans="1:9">
      <c r="A405" s="744"/>
      <c r="B405" s="140"/>
      <c r="C405" s="678" t="s">
        <v>170</v>
      </c>
      <c r="D405" s="93" t="s">
        <v>44</v>
      </c>
      <c r="E405" s="133">
        <v>0</v>
      </c>
      <c r="F405" s="133">
        <v>0</v>
      </c>
      <c r="G405" s="133">
        <v>0</v>
      </c>
      <c r="H405" s="133">
        <v>6524097</v>
      </c>
      <c r="I405" s="92">
        <f t="shared" si="142"/>
        <v>6524097</v>
      </c>
    </row>
    <row r="406" spans="1:9">
      <c r="A406" s="744"/>
      <c r="B406" s="106"/>
      <c r="C406" s="671"/>
      <c r="D406" s="93" t="s">
        <v>42</v>
      </c>
      <c r="E406" s="133">
        <v>0</v>
      </c>
      <c r="F406" s="133">
        <v>0</v>
      </c>
      <c r="G406" s="133">
        <v>0</v>
      </c>
      <c r="H406" s="131">
        <v>1000000</v>
      </c>
      <c r="I406" s="92">
        <f>SUM(E406:H406)</f>
        <v>1000000</v>
      </c>
    </row>
    <row r="407" spans="1:9">
      <c r="A407" s="745"/>
      <c r="B407" s="125"/>
      <c r="C407" s="710"/>
      <c r="D407" s="93" t="s">
        <v>46</v>
      </c>
      <c r="E407" s="133">
        <v>0</v>
      </c>
      <c r="F407" s="133">
        <v>0</v>
      </c>
      <c r="G407" s="133">
        <v>0</v>
      </c>
      <c r="H407" s="133">
        <f>H406-H405</f>
        <v>-5524097</v>
      </c>
      <c r="I407" s="92">
        <f t="shared" si="142"/>
        <v>-5524097</v>
      </c>
    </row>
    <row r="408" spans="1:9">
      <c r="A408" s="716" t="s">
        <v>132</v>
      </c>
      <c r="B408" s="727" t="s">
        <v>30</v>
      </c>
      <c r="C408" s="728"/>
      <c r="D408" s="113" t="s">
        <v>44</v>
      </c>
      <c r="E408" s="114">
        <f>E402+E405</f>
        <v>0</v>
      </c>
      <c r="F408" s="114">
        <f>F402+F405</f>
        <v>675821</v>
      </c>
      <c r="G408" s="114">
        <f t="shared" ref="G408:I408" si="143">G402+G405</f>
        <v>0</v>
      </c>
      <c r="H408" s="114">
        <f t="shared" si="143"/>
        <v>6524097</v>
      </c>
      <c r="I408" s="118">
        <f t="shared" si="143"/>
        <v>7199918</v>
      </c>
    </row>
    <row r="409" spans="1:9">
      <c r="A409" s="717"/>
      <c r="B409" s="727"/>
      <c r="C409" s="728"/>
      <c r="D409" s="113" t="s">
        <v>42</v>
      </c>
      <c r="E409" s="114">
        <f>E403+E406</f>
        <v>0</v>
      </c>
      <c r="F409" s="114">
        <f t="shared" ref="F409:I409" si="144">F403+F406</f>
        <v>18000</v>
      </c>
      <c r="G409" s="114">
        <f t="shared" si="144"/>
        <v>0</v>
      </c>
      <c r="H409" s="114">
        <f t="shared" si="144"/>
        <v>1000000</v>
      </c>
      <c r="I409" s="118">
        <f t="shared" si="144"/>
        <v>1018000</v>
      </c>
    </row>
    <row r="410" spans="1:9" ht="17.25" thickBot="1">
      <c r="A410" s="717"/>
      <c r="B410" s="727"/>
      <c r="C410" s="728"/>
      <c r="D410" s="141" t="s">
        <v>46</v>
      </c>
      <c r="E410" s="142">
        <f>E404+E407</f>
        <v>0</v>
      </c>
      <c r="F410" s="142">
        <f t="shared" ref="F410:I410" si="145">F404+F407</f>
        <v>-657821</v>
      </c>
      <c r="G410" s="142">
        <f t="shared" si="145"/>
        <v>0</v>
      </c>
      <c r="H410" s="142">
        <f t="shared" si="145"/>
        <v>-5524097</v>
      </c>
      <c r="I410" s="143">
        <f t="shared" si="145"/>
        <v>-6181918</v>
      </c>
    </row>
    <row r="411" spans="1:9" ht="17.25" thickBot="1">
      <c r="A411" s="528" t="s">
        <v>63</v>
      </c>
      <c r="B411" s="529"/>
      <c r="C411" s="530"/>
      <c r="D411" s="87" t="s">
        <v>44</v>
      </c>
      <c r="E411" s="85">
        <f t="shared" ref="E411:I413" si="146">E237+E261+E393+E399+E408</f>
        <v>888084000</v>
      </c>
      <c r="F411" s="85">
        <f t="shared" si="146"/>
        <v>675821</v>
      </c>
      <c r="G411" s="85">
        <f t="shared" si="146"/>
        <v>3520000</v>
      </c>
      <c r="H411" s="85">
        <f t="shared" si="146"/>
        <v>7944097</v>
      </c>
      <c r="I411" s="88">
        <f t="shared" si="146"/>
        <v>900223918</v>
      </c>
    </row>
    <row r="412" spans="1:9" ht="17.25" thickBot="1">
      <c r="A412" s="531"/>
      <c r="B412" s="532"/>
      <c r="C412" s="533"/>
      <c r="D412" s="87" t="s">
        <v>42</v>
      </c>
      <c r="E412" s="85">
        <f>E238+E262+E394+E400+E409</f>
        <v>827430387</v>
      </c>
      <c r="F412" s="85">
        <f t="shared" si="146"/>
        <v>2362467</v>
      </c>
      <c r="G412" s="85">
        <f t="shared" si="146"/>
        <v>3520000</v>
      </c>
      <c r="H412" s="85">
        <f t="shared" si="146"/>
        <v>2420000</v>
      </c>
      <c r="I412" s="88">
        <f t="shared" si="146"/>
        <v>835732854</v>
      </c>
    </row>
    <row r="413" spans="1:9" ht="17.25" thickBot="1">
      <c r="A413" s="534"/>
      <c r="B413" s="535"/>
      <c r="C413" s="536"/>
      <c r="D413" s="87" t="s">
        <v>46</v>
      </c>
      <c r="E413" s="86">
        <f t="shared" si="146"/>
        <v>-60653613</v>
      </c>
      <c r="F413" s="86">
        <f t="shared" si="146"/>
        <v>1686646</v>
      </c>
      <c r="G413" s="86">
        <f t="shared" si="146"/>
        <v>0</v>
      </c>
      <c r="H413" s="86">
        <f t="shared" si="146"/>
        <v>-5524097</v>
      </c>
      <c r="I413" s="89">
        <f t="shared" si="146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6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52"/>
  <sheetViews>
    <sheetView zoomScaleNormal="100" workbookViewId="0">
      <pane xSplit="3" ySplit="5" topLeftCell="D30" activePane="bottomRight" state="frozen"/>
      <selection activeCell="E60" sqref="E60"/>
      <selection pane="topRight" activeCell="E60" sqref="E60"/>
      <selection pane="bottomLeft" activeCell="E60" sqref="E60"/>
      <selection pane="bottomRight" activeCell="F59" sqref="F59"/>
    </sheetView>
  </sheetViews>
  <sheetFormatPr defaultRowHeight="16.5"/>
  <cols>
    <col min="1" max="2" width="9" style="70"/>
    <col min="3" max="3" width="12" style="70" customWidth="1"/>
    <col min="4" max="4" width="9" style="70"/>
    <col min="5" max="5" width="16" style="70" bestFit="1" customWidth="1"/>
    <col min="6" max="6" width="15.375" style="70" bestFit="1" customWidth="1"/>
    <col min="7" max="7" width="13" style="70" customWidth="1"/>
    <col min="8" max="8" width="10.375" style="70" bestFit="1" customWidth="1"/>
    <col min="9" max="9" width="16" style="70" bestFit="1" customWidth="1"/>
    <col min="10" max="16384" width="9" style="70"/>
  </cols>
  <sheetData>
    <row r="1" spans="1:9">
      <c r="A1" s="505" t="s">
        <v>301</v>
      </c>
      <c r="B1" s="505"/>
      <c r="C1" s="505"/>
      <c r="D1" s="505"/>
      <c r="E1" s="505"/>
      <c r="F1" s="505"/>
      <c r="G1" s="505"/>
      <c r="H1" s="505"/>
      <c r="I1" s="505"/>
    </row>
    <row r="2" spans="1:9">
      <c r="A2" s="505"/>
      <c r="B2" s="505"/>
      <c r="C2" s="505"/>
      <c r="D2" s="505"/>
      <c r="E2" s="505"/>
      <c r="F2" s="505"/>
      <c r="G2" s="505"/>
      <c r="H2" s="505"/>
      <c r="I2" s="505"/>
    </row>
    <row r="3" spans="1:9" ht="17.25" thickBot="1">
      <c r="A3" s="207" t="s">
        <v>288</v>
      </c>
      <c r="B3" s="144"/>
      <c r="C3" s="144"/>
      <c r="D3" s="144"/>
      <c r="E3" s="144"/>
      <c r="F3" s="144"/>
      <c r="G3" s="144"/>
      <c r="H3" s="144"/>
      <c r="I3" s="145" t="s">
        <v>10</v>
      </c>
    </row>
    <row r="4" spans="1:9">
      <c r="A4" s="506" t="s">
        <v>45</v>
      </c>
      <c r="B4" s="507"/>
      <c r="C4" s="507"/>
      <c r="D4" s="508" t="s">
        <v>52</v>
      </c>
      <c r="E4" s="508" t="s">
        <v>7</v>
      </c>
      <c r="F4" s="508" t="s">
        <v>16</v>
      </c>
      <c r="G4" s="508" t="s">
        <v>83</v>
      </c>
      <c r="H4" s="508" t="s">
        <v>39</v>
      </c>
      <c r="I4" s="510" t="s">
        <v>40</v>
      </c>
    </row>
    <row r="5" spans="1:9" ht="17.25" thickBot="1">
      <c r="A5" s="80" t="s">
        <v>37</v>
      </c>
      <c r="B5" s="210" t="s">
        <v>31</v>
      </c>
      <c r="C5" s="210" t="s">
        <v>35</v>
      </c>
      <c r="D5" s="509"/>
      <c r="E5" s="509"/>
      <c r="F5" s="509"/>
      <c r="G5" s="509"/>
      <c r="H5" s="509"/>
      <c r="I5" s="511"/>
    </row>
    <row r="6" spans="1:9">
      <c r="A6" s="491" t="s">
        <v>14</v>
      </c>
      <c r="B6" s="494" t="s">
        <v>14</v>
      </c>
      <c r="C6" s="486" t="s">
        <v>257</v>
      </c>
      <c r="D6" s="212" t="s">
        <v>44</v>
      </c>
      <c r="E6" s="94">
        <v>0</v>
      </c>
      <c r="F6" s="133">
        <v>1418227560</v>
      </c>
      <c r="G6" s="94">
        <v>0</v>
      </c>
      <c r="H6" s="253">
        <v>0</v>
      </c>
      <c r="I6" s="254">
        <f t="shared" ref="I6:I23" si="0">SUM(E6:H6)</f>
        <v>1418227560</v>
      </c>
    </row>
    <row r="7" spans="1:9">
      <c r="A7" s="492"/>
      <c r="B7" s="495"/>
      <c r="C7" s="486"/>
      <c r="D7" s="212" t="s">
        <v>42</v>
      </c>
      <c r="E7" s="94">
        <v>0</v>
      </c>
      <c r="F7" s="133">
        <v>606106340</v>
      </c>
      <c r="G7" s="94">
        <v>0</v>
      </c>
      <c r="H7" s="253">
        <v>0</v>
      </c>
      <c r="I7" s="254">
        <f t="shared" si="0"/>
        <v>606106340</v>
      </c>
    </row>
    <row r="8" spans="1:9">
      <c r="A8" s="492"/>
      <c r="B8" s="495"/>
      <c r="C8" s="486"/>
      <c r="D8" s="177" t="s">
        <v>46</v>
      </c>
      <c r="E8" s="255">
        <v>0</v>
      </c>
      <c r="F8" s="256">
        <f>F6-F7</f>
        <v>812121220</v>
      </c>
      <c r="G8" s="255">
        <v>0</v>
      </c>
      <c r="H8" s="257">
        <v>0</v>
      </c>
      <c r="I8" s="258">
        <f t="shared" si="0"/>
        <v>812121220</v>
      </c>
    </row>
    <row r="9" spans="1:9">
      <c r="A9" s="492"/>
      <c r="B9" s="495"/>
      <c r="C9" s="465" t="s">
        <v>256</v>
      </c>
      <c r="D9" s="212" t="s">
        <v>44</v>
      </c>
      <c r="E9" s="259">
        <v>0</v>
      </c>
      <c r="F9" s="259">
        <f>4000000</f>
        <v>4000000</v>
      </c>
      <c r="G9" s="259">
        <v>0</v>
      </c>
      <c r="H9" s="260">
        <v>0</v>
      </c>
      <c r="I9" s="261">
        <v>0</v>
      </c>
    </row>
    <row r="10" spans="1:9">
      <c r="A10" s="492"/>
      <c r="B10" s="495"/>
      <c r="C10" s="465"/>
      <c r="D10" s="212" t="s">
        <v>42</v>
      </c>
      <c r="E10" s="259">
        <v>0</v>
      </c>
      <c r="F10" s="259">
        <v>2400000</v>
      </c>
      <c r="G10" s="259">
        <v>0</v>
      </c>
      <c r="H10" s="260">
        <v>0</v>
      </c>
      <c r="I10" s="261">
        <v>0</v>
      </c>
    </row>
    <row r="11" spans="1:9">
      <c r="A11" s="493"/>
      <c r="B11" s="496"/>
      <c r="C11" s="465"/>
      <c r="D11" s="178" t="s">
        <v>46</v>
      </c>
      <c r="E11" s="259">
        <v>0</v>
      </c>
      <c r="F11" s="259">
        <f>F9-F10</f>
        <v>1600000</v>
      </c>
      <c r="G11" s="259">
        <f>G9-G10</f>
        <v>0</v>
      </c>
      <c r="H11" s="260">
        <f>H9-H10</f>
        <v>0</v>
      </c>
      <c r="I11" s="261">
        <f>I9-I10</f>
        <v>0</v>
      </c>
    </row>
    <row r="12" spans="1:9">
      <c r="A12" s="467" t="s">
        <v>218</v>
      </c>
      <c r="B12" s="468"/>
      <c r="C12" s="469"/>
      <c r="D12" s="169" t="s">
        <v>44</v>
      </c>
      <c r="E12" s="262">
        <v>0</v>
      </c>
      <c r="F12" s="262">
        <f>F6+F9</f>
        <v>1422227560</v>
      </c>
      <c r="G12" s="262">
        <v>0</v>
      </c>
      <c r="H12" s="262">
        <v>0</v>
      </c>
      <c r="I12" s="263">
        <f t="shared" si="0"/>
        <v>1422227560</v>
      </c>
    </row>
    <row r="13" spans="1:9">
      <c r="A13" s="467"/>
      <c r="B13" s="468"/>
      <c r="C13" s="469"/>
      <c r="D13" s="169" t="s">
        <v>42</v>
      </c>
      <c r="E13" s="262">
        <v>0</v>
      </c>
      <c r="F13" s="262">
        <f>F7+F10</f>
        <v>608506340</v>
      </c>
      <c r="G13" s="262">
        <v>0</v>
      </c>
      <c r="H13" s="262">
        <v>0</v>
      </c>
      <c r="I13" s="263">
        <f t="shared" si="0"/>
        <v>608506340</v>
      </c>
    </row>
    <row r="14" spans="1:9" ht="17.25" thickBot="1">
      <c r="A14" s="470"/>
      <c r="B14" s="471"/>
      <c r="C14" s="472"/>
      <c r="D14" s="170" t="s">
        <v>46</v>
      </c>
      <c r="E14" s="264">
        <v>0</v>
      </c>
      <c r="F14" s="264">
        <f>F12-F13</f>
        <v>813721220</v>
      </c>
      <c r="G14" s="264">
        <v>0</v>
      </c>
      <c r="H14" s="264">
        <v>0</v>
      </c>
      <c r="I14" s="265">
        <f t="shared" si="0"/>
        <v>813721220</v>
      </c>
    </row>
    <row r="15" spans="1:9">
      <c r="A15" s="497" t="s">
        <v>64</v>
      </c>
      <c r="B15" s="499" t="s">
        <v>82</v>
      </c>
      <c r="C15" s="486" t="s">
        <v>212</v>
      </c>
      <c r="D15" s="212" t="s">
        <v>44</v>
      </c>
      <c r="E15" s="133">
        <v>800000000</v>
      </c>
      <c r="F15" s="253">
        <v>0</v>
      </c>
      <c r="G15" s="253">
        <v>0</v>
      </c>
      <c r="H15" s="253">
        <v>0</v>
      </c>
      <c r="I15" s="254">
        <f t="shared" si="0"/>
        <v>800000000</v>
      </c>
    </row>
    <row r="16" spans="1:9">
      <c r="A16" s="485"/>
      <c r="B16" s="486"/>
      <c r="C16" s="486"/>
      <c r="D16" s="212" t="s">
        <v>42</v>
      </c>
      <c r="E16" s="133">
        <v>800000000</v>
      </c>
      <c r="F16" s="253">
        <v>0</v>
      </c>
      <c r="G16" s="253">
        <v>0</v>
      </c>
      <c r="H16" s="253">
        <v>0</v>
      </c>
      <c r="I16" s="254">
        <f t="shared" si="0"/>
        <v>800000000</v>
      </c>
    </row>
    <row r="17" spans="1:9">
      <c r="A17" s="485"/>
      <c r="B17" s="486"/>
      <c r="C17" s="501"/>
      <c r="D17" s="212" t="s">
        <v>46</v>
      </c>
      <c r="E17" s="133">
        <f>E15-E16</f>
        <v>0</v>
      </c>
      <c r="F17" s="253">
        <v>0</v>
      </c>
      <c r="G17" s="253">
        <v>0</v>
      </c>
      <c r="H17" s="253">
        <v>0</v>
      </c>
      <c r="I17" s="254">
        <f t="shared" si="0"/>
        <v>0</v>
      </c>
    </row>
    <row r="18" spans="1:9">
      <c r="A18" s="485"/>
      <c r="B18" s="486"/>
      <c r="C18" s="502" t="s">
        <v>211</v>
      </c>
      <c r="D18" s="212" t="s">
        <v>44</v>
      </c>
      <c r="E18" s="220">
        <v>1000000000</v>
      </c>
      <c r="F18" s="253">
        <v>0</v>
      </c>
      <c r="G18" s="253">
        <v>0</v>
      </c>
      <c r="H18" s="253">
        <v>0</v>
      </c>
      <c r="I18" s="254">
        <f t="shared" si="0"/>
        <v>1000000000</v>
      </c>
    </row>
    <row r="19" spans="1:9">
      <c r="A19" s="485"/>
      <c r="B19" s="486"/>
      <c r="C19" s="486"/>
      <c r="D19" s="212" t="s">
        <v>42</v>
      </c>
      <c r="E19" s="220">
        <v>909370752</v>
      </c>
      <c r="F19" s="253">
        <v>0</v>
      </c>
      <c r="G19" s="253">
        <v>0</v>
      </c>
      <c r="H19" s="253">
        <v>0</v>
      </c>
      <c r="I19" s="254">
        <f t="shared" si="0"/>
        <v>909370752</v>
      </c>
    </row>
    <row r="20" spans="1:9">
      <c r="A20" s="485"/>
      <c r="B20" s="486"/>
      <c r="C20" s="501"/>
      <c r="D20" s="212" t="s">
        <v>46</v>
      </c>
      <c r="E20" s="133">
        <f>E18-E19</f>
        <v>90629248</v>
      </c>
      <c r="F20" s="253">
        <v>0</v>
      </c>
      <c r="G20" s="253">
        <v>0</v>
      </c>
      <c r="H20" s="253">
        <v>0</v>
      </c>
      <c r="I20" s="254">
        <f t="shared" si="0"/>
        <v>90629248</v>
      </c>
    </row>
    <row r="21" spans="1:9">
      <c r="A21" s="485"/>
      <c r="B21" s="486"/>
      <c r="C21" s="503" t="s">
        <v>217</v>
      </c>
      <c r="D21" s="212" t="s">
        <v>44</v>
      </c>
      <c r="E21" s="133">
        <v>114166000</v>
      </c>
      <c r="F21" s="253">
        <v>0</v>
      </c>
      <c r="G21" s="253">
        <v>0</v>
      </c>
      <c r="H21" s="253">
        <v>0</v>
      </c>
      <c r="I21" s="254">
        <f t="shared" si="0"/>
        <v>114166000</v>
      </c>
    </row>
    <row r="22" spans="1:9">
      <c r="A22" s="485"/>
      <c r="B22" s="486"/>
      <c r="C22" s="503"/>
      <c r="D22" s="212" t="s">
        <v>42</v>
      </c>
      <c r="E22" s="133">
        <v>93544000</v>
      </c>
      <c r="F22" s="253">
        <v>0</v>
      </c>
      <c r="G22" s="253">
        <v>0</v>
      </c>
      <c r="H22" s="253">
        <v>0</v>
      </c>
      <c r="I22" s="254">
        <f t="shared" si="0"/>
        <v>93544000</v>
      </c>
    </row>
    <row r="23" spans="1:9" ht="17.25" thickBot="1">
      <c r="A23" s="498"/>
      <c r="B23" s="500"/>
      <c r="C23" s="504"/>
      <c r="D23" s="211" t="s">
        <v>46</v>
      </c>
      <c r="E23" s="256">
        <f>E21-E22</f>
        <v>20622000</v>
      </c>
      <c r="F23" s="257">
        <v>0</v>
      </c>
      <c r="G23" s="257">
        <v>0</v>
      </c>
      <c r="H23" s="257">
        <v>0</v>
      </c>
      <c r="I23" s="258">
        <f t="shared" si="0"/>
        <v>20622000</v>
      </c>
    </row>
    <row r="24" spans="1:9">
      <c r="A24" s="482" t="s">
        <v>219</v>
      </c>
      <c r="B24" s="483"/>
      <c r="C24" s="484"/>
      <c r="D24" s="250" t="s">
        <v>44</v>
      </c>
      <c r="E24" s="266">
        <f>E15+E18+E21</f>
        <v>1914166000</v>
      </c>
      <c r="F24" s="266">
        <v>0</v>
      </c>
      <c r="G24" s="266">
        <f t="shared" ref="G24:I26" si="1">G15+G18+G21</f>
        <v>0</v>
      </c>
      <c r="H24" s="266">
        <f t="shared" si="1"/>
        <v>0</v>
      </c>
      <c r="I24" s="266">
        <f t="shared" si="1"/>
        <v>1914166000</v>
      </c>
    </row>
    <row r="25" spans="1:9">
      <c r="A25" s="467"/>
      <c r="B25" s="468"/>
      <c r="C25" s="469"/>
      <c r="D25" s="169" t="s">
        <v>42</v>
      </c>
      <c r="E25" s="262">
        <f>E16+E19+E22</f>
        <v>1802914752</v>
      </c>
      <c r="F25" s="262">
        <v>0</v>
      </c>
      <c r="G25" s="262">
        <f t="shared" si="1"/>
        <v>0</v>
      </c>
      <c r="H25" s="262">
        <f t="shared" si="1"/>
        <v>0</v>
      </c>
      <c r="I25" s="262">
        <f t="shared" si="1"/>
        <v>1802914752</v>
      </c>
    </row>
    <row r="26" spans="1:9" ht="17.25" thickBot="1">
      <c r="A26" s="470"/>
      <c r="B26" s="471"/>
      <c r="C26" s="472"/>
      <c r="D26" s="170" t="s">
        <v>46</v>
      </c>
      <c r="E26" s="264">
        <f>E17+E20+E23</f>
        <v>111251248</v>
      </c>
      <c r="F26" s="264">
        <v>0</v>
      </c>
      <c r="G26" s="264">
        <f t="shared" si="1"/>
        <v>0</v>
      </c>
      <c r="H26" s="264">
        <f t="shared" si="1"/>
        <v>0</v>
      </c>
      <c r="I26" s="264">
        <f t="shared" si="1"/>
        <v>111251248</v>
      </c>
    </row>
    <row r="27" spans="1:9">
      <c r="A27" s="485" t="s">
        <v>34</v>
      </c>
      <c r="B27" s="486" t="s">
        <v>34</v>
      </c>
      <c r="C27" s="486" t="s">
        <v>243</v>
      </c>
      <c r="D27" s="212" t="s">
        <v>44</v>
      </c>
      <c r="E27" s="94">
        <v>0</v>
      </c>
      <c r="F27" s="94">
        <v>0</v>
      </c>
      <c r="G27" s="253">
        <v>0</v>
      </c>
      <c r="H27" s="94">
        <v>0</v>
      </c>
      <c r="I27" s="254">
        <f>SUM(E27:H27)</f>
        <v>0</v>
      </c>
    </row>
    <row r="28" spans="1:9">
      <c r="A28" s="485"/>
      <c r="B28" s="486"/>
      <c r="C28" s="486"/>
      <c r="D28" s="212" t="s">
        <v>42</v>
      </c>
      <c r="E28" s="133">
        <v>22946</v>
      </c>
      <c r="F28" s="94">
        <v>97157</v>
      </c>
      <c r="G28" s="253">
        <v>0</v>
      </c>
      <c r="H28" s="94">
        <v>0</v>
      </c>
      <c r="I28" s="254">
        <f>SUM(E28:H28)</f>
        <v>120103</v>
      </c>
    </row>
    <row r="29" spans="1:9" ht="17.25" thickBot="1">
      <c r="A29" s="485"/>
      <c r="B29" s="486"/>
      <c r="C29" s="486"/>
      <c r="D29" s="251" t="s">
        <v>46</v>
      </c>
      <c r="E29" s="255">
        <f>E27-E28</f>
        <v>-22946</v>
      </c>
      <c r="F29" s="255">
        <f>F27-F28</f>
        <v>-97157</v>
      </c>
      <c r="G29" s="257">
        <v>0</v>
      </c>
      <c r="H29" s="255">
        <v>0</v>
      </c>
      <c r="I29" s="258">
        <f>SUM(E29:H29)</f>
        <v>-120103</v>
      </c>
    </row>
    <row r="30" spans="1:9">
      <c r="A30" s="482" t="s">
        <v>220</v>
      </c>
      <c r="B30" s="483"/>
      <c r="C30" s="484"/>
      <c r="D30" s="250" t="s">
        <v>44</v>
      </c>
      <c r="E30" s="266">
        <f t="shared" ref="E30:I32" si="2">E27</f>
        <v>0</v>
      </c>
      <c r="F30" s="266">
        <f t="shared" si="2"/>
        <v>0</v>
      </c>
      <c r="G30" s="266">
        <f t="shared" si="2"/>
        <v>0</v>
      </c>
      <c r="H30" s="266">
        <f t="shared" si="2"/>
        <v>0</v>
      </c>
      <c r="I30" s="266">
        <f t="shared" si="2"/>
        <v>0</v>
      </c>
    </row>
    <row r="31" spans="1:9">
      <c r="A31" s="467"/>
      <c r="B31" s="468"/>
      <c r="C31" s="469"/>
      <c r="D31" s="169" t="s">
        <v>42</v>
      </c>
      <c r="E31" s="262">
        <f t="shared" si="2"/>
        <v>22946</v>
      </c>
      <c r="F31" s="262">
        <f t="shared" si="2"/>
        <v>97157</v>
      </c>
      <c r="G31" s="262">
        <f t="shared" si="2"/>
        <v>0</v>
      </c>
      <c r="H31" s="262">
        <f t="shared" si="2"/>
        <v>0</v>
      </c>
      <c r="I31" s="262">
        <f>I28</f>
        <v>120103</v>
      </c>
    </row>
    <row r="32" spans="1:9" ht="17.25" thickBot="1">
      <c r="A32" s="467"/>
      <c r="B32" s="468"/>
      <c r="C32" s="469"/>
      <c r="D32" s="252" t="s">
        <v>46</v>
      </c>
      <c r="E32" s="267">
        <f t="shared" si="2"/>
        <v>-22946</v>
      </c>
      <c r="F32" s="267">
        <f t="shared" si="2"/>
        <v>-97157</v>
      </c>
      <c r="G32" s="267">
        <f t="shared" si="2"/>
        <v>0</v>
      </c>
      <c r="H32" s="267">
        <f t="shared" si="2"/>
        <v>0</v>
      </c>
      <c r="I32" s="267">
        <f>I29</f>
        <v>-120103</v>
      </c>
    </row>
    <row r="33" spans="1:9">
      <c r="A33" s="487" t="s">
        <v>36</v>
      </c>
      <c r="B33" s="490" t="s">
        <v>36</v>
      </c>
      <c r="C33" s="490" t="s">
        <v>223</v>
      </c>
      <c r="D33" s="336" t="s">
        <v>44</v>
      </c>
      <c r="E33" s="268">
        <v>42326333</v>
      </c>
      <c r="F33" s="269"/>
      <c r="G33" s="269">
        <v>0</v>
      </c>
      <c r="H33" s="270">
        <v>0</v>
      </c>
      <c r="I33" s="271">
        <f t="shared" ref="I33:I47" si="3">SUM(E33:H33)</f>
        <v>42326333</v>
      </c>
    </row>
    <row r="34" spans="1:9">
      <c r="A34" s="488"/>
      <c r="B34" s="465"/>
      <c r="C34" s="465"/>
      <c r="D34" s="202" t="s">
        <v>42</v>
      </c>
      <c r="E34" s="131">
        <v>42326333</v>
      </c>
      <c r="F34" s="98"/>
      <c r="G34" s="131">
        <v>0</v>
      </c>
      <c r="H34" s="253">
        <v>0</v>
      </c>
      <c r="I34" s="254">
        <f t="shared" si="3"/>
        <v>42326333</v>
      </c>
    </row>
    <row r="35" spans="1:9">
      <c r="A35" s="488"/>
      <c r="B35" s="465"/>
      <c r="C35" s="465"/>
      <c r="D35" s="337" t="s">
        <v>46</v>
      </c>
      <c r="E35" s="272">
        <f>E33-E34</f>
        <v>0</v>
      </c>
      <c r="F35" s="273"/>
      <c r="G35" s="273">
        <v>0</v>
      </c>
      <c r="H35" s="257">
        <v>0</v>
      </c>
      <c r="I35" s="258">
        <f t="shared" si="3"/>
        <v>0</v>
      </c>
    </row>
    <row r="36" spans="1:9">
      <c r="A36" s="488"/>
      <c r="B36" s="465"/>
      <c r="C36" s="465" t="s">
        <v>258</v>
      </c>
      <c r="D36" s="171" t="s">
        <v>44</v>
      </c>
      <c r="E36" s="274">
        <v>0</v>
      </c>
      <c r="F36" s="274">
        <v>54527113</v>
      </c>
      <c r="G36" s="274">
        <v>0</v>
      </c>
      <c r="H36" s="260">
        <v>0</v>
      </c>
      <c r="I36" s="261">
        <f t="shared" si="3"/>
        <v>54527113</v>
      </c>
    </row>
    <row r="37" spans="1:9">
      <c r="A37" s="488"/>
      <c r="B37" s="465"/>
      <c r="C37" s="465"/>
      <c r="D37" s="171" t="s">
        <v>42</v>
      </c>
      <c r="E37" s="274">
        <v>0</v>
      </c>
      <c r="F37" s="274">
        <v>54527113</v>
      </c>
      <c r="G37" s="274">
        <v>0</v>
      </c>
      <c r="H37" s="260">
        <v>0</v>
      </c>
      <c r="I37" s="261">
        <f t="shared" si="3"/>
        <v>54527113</v>
      </c>
    </row>
    <row r="38" spans="1:9">
      <c r="A38" s="488"/>
      <c r="B38" s="465"/>
      <c r="C38" s="465"/>
      <c r="D38" s="202" t="s">
        <v>46</v>
      </c>
      <c r="E38" s="275">
        <v>0</v>
      </c>
      <c r="F38" s="275">
        <f>F36-F37</f>
        <v>0</v>
      </c>
      <c r="G38" s="275">
        <v>0</v>
      </c>
      <c r="H38" s="276">
        <v>0</v>
      </c>
      <c r="I38" s="261">
        <f t="shared" si="3"/>
        <v>0</v>
      </c>
    </row>
    <row r="39" spans="1:9">
      <c r="A39" s="488"/>
      <c r="B39" s="465"/>
      <c r="C39" s="465" t="s">
        <v>302</v>
      </c>
      <c r="D39" s="337" t="s">
        <v>71</v>
      </c>
      <c r="E39" s="274">
        <v>1742600</v>
      </c>
      <c r="F39" s="274">
        <v>0</v>
      </c>
      <c r="G39" s="274">
        <v>0</v>
      </c>
      <c r="H39" s="260">
        <v>0</v>
      </c>
      <c r="I39" s="261">
        <f t="shared" si="3"/>
        <v>1742600</v>
      </c>
    </row>
    <row r="40" spans="1:9">
      <c r="A40" s="488"/>
      <c r="B40" s="465"/>
      <c r="C40" s="465"/>
      <c r="D40" s="337" t="s">
        <v>72</v>
      </c>
      <c r="E40" s="274">
        <v>1742600</v>
      </c>
      <c r="F40" s="274">
        <v>0</v>
      </c>
      <c r="G40" s="274">
        <v>0</v>
      </c>
      <c r="H40" s="260">
        <v>0</v>
      </c>
      <c r="I40" s="261">
        <f t="shared" si="3"/>
        <v>1742600</v>
      </c>
    </row>
    <row r="41" spans="1:9">
      <c r="A41" s="488"/>
      <c r="B41" s="465"/>
      <c r="C41" s="465"/>
      <c r="D41" s="337" t="s">
        <v>73</v>
      </c>
      <c r="E41" s="274">
        <v>0</v>
      </c>
      <c r="F41" s="274">
        <v>0</v>
      </c>
      <c r="G41" s="274">
        <v>0</v>
      </c>
      <c r="H41" s="260">
        <v>0</v>
      </c>
      <c r="I41" s="261">
        <f t="shared" si="3"/>
        <v>0</v>
      </c>
    </row>
    <row r="42" spans="1:9">
      <c r="A42" s="488"/>
      <c r="B42" s="465"/>
      <c r="C42" s="465" t="s">
        <v>303</v>
      </c>
      <c r="D42" s="338" t="s">
        <v>71</v>
      </c>
      <c r="E42" s="333">
        <v>0</v>
      </c>
      <c r="F42" s="333">
        <v>8015004</v>
      </c>
      <c r="G42" s="333">
        <v>0</v>
      </c>
      <c r="H42" s="334">
        <v>0</v>
      </c>
      <c r="I42" s="335">
        <f t="shared" si="3"/>
        <v>8015004</v>
      </c>
    </row>
    <row r="43" spans="1:9">
      <c r="A43" s="488"/>
      <c r="B43" s="465"/>
      <c r="C43" s="465"/>
      <c r="D43" s="337" t="s">
        <v>72</v>
      </c>
      <c r="E43" s="274">
        <v>0</v>
      </c>
      <c r="F43" s="274">
        <v>8015004</v>
      </c>
      <c r="G43" s="274">
        <v>0</v>
      </c>
      <c r="H43" s="260">
        <v>0</v>
      </c>
      <c r="I43" s="261">
        <f t="shared" si="3"/>
        <v>8015004</v>
      </c>
    </row>
    <row r="44" spans="1:9" ht="17.25" thickBot="1">
      <c r="A44" s="489"/>
      <c r="B44" s="466"/>
      <c r="C44" s="466"/>
      <c r="D44" s="339" t="s">
        <v>73</v>
      </c>
      <c r="E44" s="277">
        <v>0</v>
      </c>
      <c r="F44" s="277">
        <f>F42-F43</f>
        <v>0</v>
      </c>
      <c r="G44" s="277">
        <v>0</v>
      </c>
      <c r="H44" s="278">
        <v>0</v>
      </c>
      <c r="I44" s="279">
        <f t="shared" si="3"/>
        <v>0</v>
      </c>
    </row>
    <row r="45" spans="1:9">
      <c r="A45" s="467" t="s">
        <v>221</v>
      </c>
      <c r="B45" s="468"/>
      <c r="C45" s="469"/>
      <c r="D45" s="169" t="s">
        <v>44</v>
      </c>
      <c r="E45" s="262">
        <f>E33+E36+E39+E42</f>
        <v>44068933</v>
      </c>
      <c r="F45" s="262">
        <f>F33+F36+F39+F42</f>
        <v>62542117</v>
      </c>
      <c r="G45" s="262">
        <f t="shared" ref="G45:H47" si="4">G33+G36+G39</f>
        <v>0</v>
      </c>
      <c r="H45" s="262">
        <f t="shared" si="4"/>
        <v>0</v>
      </c>
      <c r="I45" s="262">
        <f t="shared" si="3"/>
        <v>106611050</v>
      </c>
    </row>
    <row r="46" spans="1:9">
      <c r="A46" s="467"/>
      <c r="B46" s="468"/>
      <c r="C46" s="469"/>
      <c r="D46" s="169" t="s">
        <v>42</v>
      </c>
      <c r="E46" s="262">
        <f>E34+E36+E40+E43</f>
        <v>44068933</v>
      </c>
      <c r="F46" s="262">
        <f>F34+F37+F40+F43</f>
        <v>62542117</v>
      </c>
      <c r="G46" s="262">
        <f t="shared" si="4"/>
        <v>0</v>
      </c>
      <c r="H46" s="262">
        <f t="shared" si="4"/>
        <v>0</v>
      </c>
      <c r="I46" s="262">
        <f t="shared" si="3"/>
        <v>106611050</v>
      </c>
    </row>
    <row r="47" spans="1:9" ht="17.25" thickBot="1">
      <c r="A47" s="470"/>
      <c r="B47" s="471"/>
      <c r="C47" s="472"/>
      <c r="D47" s="170" t="s">
        <v>46</v>
      </c>
      <c r="E47" s="264">
        <f>E45-E46</f>
        <v>0</v>
      </c>
      <c r="F47" s="264">
        <f>F45-F46</f>
        <v>0</v>
      </c>
      <c r="G47" s="264">
        <f t="shared" si="4"/>
        <v>0</v>
      </c>
      <c r="H47" s="264">
        <f t="shared" si="4"/>
        <v>0</v>
      </c>
      <c r="I47" s="264">
        <f t="shared" si="3"/>
        <v>0</v>
      </c>
    </row>
    <row r="48" spans="1:9">
      <c r="A48" s="473" t="s">
        <v>63</v>
      </c>
      <c r="B48" s="474"/>
      <c r="C48" s="475"/>
      <c r="D48" s="213" t="s">
        <v>44</v>
      </c>
      <c r="E48" s="68">
        <f t="shared" ref="E48:F50" si="5">E12+E24+E30+E45</f>
        <v>1958234933</v>
      </c>
      <c r="F48" s="68">
        <f t="shared" si="5"/>
        <v>1484769677</v>
      </c>
      <c r="G48" s="68">
        <f t="shared" ref="G48:I50" si="6">G12+G45+G30+G24</f>
        <v>0</v>
      </c>
      <c r="H48" s="68">
        <f t="shared" si="6"/>
        <v>0</v>
      </c>
      <c r="I48" s="203">
        <f t="shared" si="6"/>
        <v>3443004610</v>
      </c>
    </row>
    <row r="49" spans="1:9">
      <c r="A49" s="476"/>
      <c r="B49" s="477"/>
      <c r="C49" s="478"/>
      <c r="D49" s="214" t="s">
        <v>42</v>
      </c>
      <c r="E49" s="156">
        <f t="shared" si="5"/>
        <v>1847006631</v>
      </c>
      <c r="F49" s="156">
        <f t="shared" si="5"/>
        <v>671145614</v>
      </c>
      <c r="G49" s="156">
        <f t="shared" si="6"/>
        <v>0</v>
      </c>
      <c r="H49" s="156">
        <f t="shared" si="6"/>
        <v>0</v>
      </c>
      <c r="I49" s="204">
        <f t="shared" si="6"/>
        <v>2518152245</v>
      </c>
    </row>
    <row r="50" spans="1:9" ht="17.25" thickBot="1">
      <c r="A50" s="479"/>
      <c r="B50" s="480"/>
      <c r="C50" s="481"/>
      <c r="D50" s="215" t="s">
        <v>46</v>
      </c>
      <c r="E50" s="157">
        <f t="shared" si="5"/>
        <v>111228302</v>
      </c>
      <c r="F50" s="157">
        <f t="shared" si="5"/>
        <v>813624063</v>
      </c>
      <c r="G50" s="157">
        <f t="shared" si="6"/>
        <v>0</v>
      </c>
      <c r="H50" s="157">
        <f t="shared" si="6"/>
        <v>0</v>
      </c>
      <c r="I50" s="205">
        <f>I14+I47+I32+I26</f>
        <v>924852365</v>
      </c>
    </row>
    <row r="52" spans="1:9">
      <c r="E52" s="209"/>
      <c r="I52" s="209"/>
    </row>
  </sheetData>
  <sheetProtection password="CC3D" sheet="1" formatCells="0" formatColumns="0" formatRows="0" insertColumns="0" insertRows="0" insertHyperlinks="0" deleteColumns="0" deleteRows="0" sort="0" autoFilter="0" pivotTables="0"/>
  <mergeCells count="31">
    <mergeCell ref="A1:I2"/>
    <mergeCell ref="A4:C4"/>
    <mergeCell ref="D4:D5"/>
    <mergeCell ref="E4:E5"/>
    <mergeCell ref="F4:F5"/>
    <mergeCell ref="G4:G5"/>
    <mergeCell ref="H4:H5"/>
    <mergeCell ref="I4:I5"/>
    <mergeCell ref="A15:A23"/>
    <mergeCell ref="B15:B23"/>
    <mergeCell ref="C15:C17"/>
    <mergeCell ref="C18:C20"/>
    <mergeCell ref="C21:C23"/>
    <mergeCell ref="A6:A11"/>
    <mergeCell ref="B6:B11"/>
    <mergeCell ref="C6:C8"/>
    <mergeCell ref="C9:C11"/>
    <mergeCell ref="A12:C14"/>
    <mergeCell ref="C42:C44"/>
    <mergeCell ref="A45:C47"/>
    <mergeCell ref="A48:C50"/>
    <mergeCell ref="A24:C26"/>
    <mergeCell ref="A27:A29"/>
    <mergeCell ref="B27:B29"/>
    <mergeCell ref="C27:C29"/>
    <mergeCell ref="A30:C32"/>
    <mergeCell ref="A33:A44"/>
    <mergeCell ref="B33:B44"/>
    <mergeCell ref="C33:C35"/>
    <mergeCell ref="C36:C38"/>
    <mergeCell ref="C39:C41"/>
  </mergeCells>
  <phoneticPr fontId="16" type="noConversion"/>
  <pageMargins left="0.7086111307144165" right="0.7086111307144165" top="0.74750000238418579" bottom="0.74750000238418579" header="0.31486111879348755" footer="0.31486111879348755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146"/>
  <sheetViews>
    <sheetView topLeftCell="B1" zoomScaleNormal="100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E127" sqref="E127"/>
    </sheetView>
  </sheetViews>
  <sheetFormatPr defaultRowHeight="16.5"/>
  <cols>
    <col min="1" max="1" width="9" style="70"/>
    <col min="2" max="2" width="16" style="70" customWidth="1"/>
    <col min="3" max="3" width="21.875" style="70" customWidth="1"/>
    <col min="4" max="4" width="4.75" style="70" bestFit="1" customWidth="1"/>
    <col min="5" max="5" width="15.625" style="70" bestFit="1" customWidth="1"/>
    <col min="6" max="6" width="13" style="70" bestFit="1" customWidth="1"/>
    <col min="7" max="8" width="10.625" style="70" customWidth="1"/>
    <col min="9" max="9" width="13" style="70" bestFit="1" customWidth="1"/>
    <col min="10" max="16384" width="9" style="70"/>
  </cols>
  <sheetData>
    <row r="1" spans="1:9">
      <c r="A1" s="505" t="s">
        <v>304</v>
      </c>
      <c r="B1" s="505"/>
      <c r="C1" s="505"/>
      <c r="D1" s="505"/>
      <c r="E1" s="505"/>
      <c r="F1" s="505"/>
      <c r="G1" s="505"/>
      <c r="H1" s="505"/>
      <c r="I1" s="505"/>
    </row>
    <row r="2" spans="1:9">
      <c r="A2" s="505"/>
      <c r="B2" s="505"/>
      <c r="C2" s="505"/>
      <c r="D2" s="505"/>
      <c r="E2" s="505"/>
      <c r="F2" s="505"/>
      <c r="G2" s="505"/>
      <c r="H2" s="505"/>
      <c r="I2" s="505"/>
    </row>
    <row r="3" spans="1:9" ht="17.25" thickBot="1">
      <c r="A3" s="144" t="s">
        <v>81</v>
      </c>
      <c r="B3" s="207" t="s">
        <v>288</v>
      </c>
      <c r="C3" s="144"/>
      <c r="D3" s="144"/>
      <c r="E3" s="144"/>
      <c r="F3" s="144"/>
      <c r="G3" s="144"/>
      <c r="H3" s="144"/>
      <c r="I3" s="145" t="s">
        <v>10</v>
      </c>
    </row>
    <row r="4" spans="1:9">
      <c r="A4" s="585" t="s">
        <v>45</v>
      </c>
      <c r="B4" s="586"/>
      <c r="C4" s="587"/>
      <c r="D4" s="588" t="s">
        <v>52</v>
      </c>
      <c r="E4" s="590" t="s">
        <v>7</v>
      </c>
      <c r="F4" s="590" t="s">
        <v>16</v>
      </c>
      <c r="G4" s="590" t="s">
        <v>83</v>
      </c>
      <c r="H4" s="590" t="s">
        <v>39</v>
      </c>
      <c r="I4" s="592" t="s">
        <v>40</v>
      </c>
    </row>
    <row r="5" spans="1:9" ht="17.25" thickBot="1">
      <c r="A5" s="153" t="s">
        <v>37</v>
      </c>
      <c r="B5" s="176" t="s">
        <v>31</v>
      </c>
      <c r="C5" s="217" t="s">
        <v>35</v>
      </c>
      <c r="D5" s="589"/>
      <c r="E5" s="591"/>
      <c r="F5" s="591"/>
      <c r="G5" s="591"/>
      <c r="H5" s="591"/>
      <c r="I5" s="593"/>
    </row>
    <row r="6" spans="1:9" ht="16.5" customHeight="1">
      <c r="A6" s="572" t="s">
        <v>201</v>
      </c>
      <c r="B6" s="575" t="s">
        <v>200</v>
      </c>
      <c r="C6" s="578" t="s">
        <v>19</v>
      </c>
      <c r="D6" s="311" t="s">
        <v>44</v>
      </c>
      <c r="E6" s="312">
        <v>96653250</v>
      </c>
      <c r="F6" s="313">
        <v>0</v>
      </c>
      <c r="G6" s="313">
        <v>0</v>
      </c>
      <c r="H6" s="313">
        <v>0</v>
      </c>
      <c r="I6" s="302">
        <f>E6+F6+G6+H6</f>
        <v>96653250</v>
      </c>
    </row>
    <row r="7" spans="1:9">
      <c r="A7" s="573"/>
      <c r="B7" s="576"/>
      <c r="C7" s="579"/>
      <c r="D7" s="287" t="s">
        <v>42</v>
      </c>
      <c r="E7" s="291">
        <v>94981600</v>
      </c>
      <c r="F7" s="280">
        <v>0</v>
      </c>
      <c r="G7" s="280">
        <v>0</v>
      </c>
      <c r="H7" s="280">
        <v>0</v>
      </c>
      <c r="I7" s="281">
        <f t="shared" ref="I7:I26" si="0">E7+F7+G7+H7</f>
        <v>94981600</v>
      </c>
    </row>
    <row r="8" spans="1:9">
      <c r="A8" s="573"/>
      <c r="B8" s="576"/>
      <c r="C8" s="580"/>
      <c r="D8" s="287" t="s">
        <v>46</v>
      </c>
      <c r="E8" s="314">
        <f>E6-E7</f>
        <v>1671650</v>
      </c>
      <c r="F8" s="280">
        <v>0</v>
      </c>
      <c r="G8" s="280">
        <v>0</v>
      </c>
      <c r="H8" s="280">
        <v>0</v>
      </c>
      <c r="I8" s="281">
        <f t="shared" si="0"/>
        <v>1671650</v>
      </c>
    </row>
    <row r="9" spans="1:9">
      <c r="A9" s="573"/>
      <c r="B9" s="576"/>
      <c r="C9" s="581" t="s">
        <v>202</v>
      </c>
      <c r="D9" s="315" t="s">
        <v>44</v>
      </c>
      <c r="E9" s="316">
        <v>12365940</v>
      </c>
      <c r="F9" s="280">
        <v>0</v>
      </c>
      <c r="G9" s="280">
        <v>0</v>
      </c>
      <c r="H9" s="280">
        <v>0</v>
      </c>
      <c r="I9" s="281">
        <f t="shared" si="0"/>
        <v>12365940</v>
      </c>
    </row>
    <row r="10" spans="1:9">
      <c r="A10" s="573"/>
      <c r="B10" s="576"/>
      <c r="C10" s="579"/>
      <c r="D10" s="287" t="s">
        <v>42</v>
      </c>
      <c r="E10" s="291">
        <v>10472270</v>
      </c>
      <c r="F10" s="280">
        <v>0</v>
      </c>
      <c r="G10" s="280">
        <v>0</v>
      </c>
      <c r="H10" s="280">
        <v>0</v>
      </c>
      <c r="I10" s="281">
        <f t="shared" si="0"/>
        <v>10472270</v>
      </c>
    </row>
    <row r="11" spans="1:9">
      <c r="A11" s="573"/>
      <c r="B11" s="576"/>
      <c r="C11" s="580"/>
      <c r="D11" s="287" t="s">
        <v>46</v>
      </c>
      <c r="E11" s="314">
        <f>E9-E10</f>
        <v>1893670</v>
      </c>
      <c r="F11" s="280">
        <v>0</v>
      </c>
      <c r="G11" s="280">
        <v>0</v>
      </c>
      <c r="H11" s="280">
        <v>0</v>
      </c>
      <c r="I11" s="281">
        <f t="shared" si="0"/>
        <v>1893670</v>
      </c>
    </row>
    <row r="12" spans="1:9">
      <c r="A12" s="573"/>
      <c r="B12" s="576"/>
      <c r="C12" s="581" t="s">
        <v>244</v>
      </c>
      <c r="D12" s="287" t="s">
        <v>44</v>
      </c>
      <c r="E12" s="316">
        <v>10615000</v>
      </c>
      <c r="F12" s="280">
        <v>0</v>
      </c>
      <c r="G12" s="280">
        <v>0</v>
      </c>
      <c r="H12" s="280">
        <v>0</v>
      </c>
      <c r="I12" s="281">
        <f t="shared" si="0"/>
        <v>10615000</v>
      </c>
    </row>
    <row r="13" spans="1:9">
      <c r="A13" s="573"/>
      <c r="B13" s="576"/>
      <c r="C13" s="579"/>
      <c r="D13" s="287" t="s">
        <v>42</v>
      </c>
      <c r="E13" s="291">
        <v>9056090</v>
      </c>
      <c r="F13" s="280">
        <v>0</v>
      </c>
      <c r="G13" s="280">
        <v>0</v>
      </c>
      <c r="H13" s="280">
        <v>0</v>
      </c>
      <c r="I13" s="281">
        <f t="shared" si="0"/>
        <v>9056090</v>
      </c>
    </row>
    <row r="14" spans="1:9">
      <c r="A14" s="573"/>
      <c r="B14" s="576"/>
      <c r="C14" s="580"/>
      <c r="D14" s="287" t="s">
        <v>46</v>
      </c>
      <c r="E14" s="314">
        <f>E12-E13</f>
        <v>1558910</v>
      </c>
      <c r="F14" s="280">
        <v>0</v>
      </c>
      <c r="G14" s="280">
        <v>0</v>
      </c>
      <c r="H14" s="280">
        <v>0</v>
      </c>
      <c r="I14" s="281">
        <f t="shared" si="0"/>
        <v>1558910</v>
      </c>
    </row>
    <row r="15" spans="1:9" ht="18" customHeight="1">
      <c r="A15" s="573"/>
      <c r="B15" s="576"/>
      <c r="C15" s="581" t="s">
        <v>183</v>
      </c>
      <c r="D15" s="287" t="s">
        <v>44</v>
      </c>
      <c r="E15" s="316">
        <v>1920000</v>
      </c>
      <c r="F15" s="280">
        <v>0</v>
      </c>
      <c r="G15" s="280">
        <v>0</v>
      </c>
      <c r="H15" s="280">
        <v>0</v>
      </c>
      <c r="I15" s="281">
        <f t="shared" si="0"/>
        <v>1920000</v>
      </c>
    </row>
    <row r="16" spans="1:9" ht="18" customHeight="1">
      <c r="A16" s="573"/>
      <c r="B16" s="576"/>
      <c r="C16" s="579"/>
      <c r="D16" s="287" t="s">
        <v>42</v>
      </c>
      <c r="E16" s="291">
        <v>1771790</v>
      </c>
      <c r="F16" s="280">
        <v>0</v>
      </c>
      <c r="G16" s="280">
        <v>0</v>
      </c>
      <c r="H16" s="280">
        <v>0</v>
      </c>
      <c r="I16" s="281">
        <f t="shared" si="0"/>
        <v>1771790</v>
      </c>
    </row>
    <row r="17" spans="1:9" s="283" customFormat="1" ht="18" customHeight="1">
      <c r="A17" s="573"/>
      <c r="B17" s="576"/>
      <c r="C17" s="580"/>
      <c r="D17" s="287" t="s">
        <v>46</v>
      </c>
      <c r="E17" s="291">
        <f>E15-E16</f>
        <v>148210</v>
      </c>
      <c r="F17" s="280">
        <v>0</v>
      </c>
      <c r="G17" s="280">
        <v>0</v>
      </c>
      <c r="H17" s="280">
        <v>0</v>
      </c>
      <c r="I17" s="317">
        <f t="shared" si="0"/>
        <v>148210</v>
      </c>
    </row>
    <row r="18" spans="1:9" s="283" customFormat="1" ht="18" customHeight="1">
      <c r="A18" s="573"/>
      <c r="B18" s="576"/>
      <c r="C18" s="581" t="s">
        <v>233</v>
      </c>
      <c r="D18" s="287" t="s">
        <v>44</v>
      </c>
      <c r="E18" s="291">
        <v>9011945</v>
      </c>
      <c r="F18" s="280">
        <v>0</v>
      </c>
      <c r="G18" s="280">
        <v>0</v>
      </c>
      <c r="H18" s="280">
        <v>0</v>
      </c>
      <c r="I18" s="285">
        <f>E18+F18+G18+H18</f>
        <v>9011945</v>
      </c>
    </row>
    <row r="19" spans="1:9" s="283" customFormat="1" ht="18" customHeight="1">
      <c r="A19" s="573"/>
      <c r="B19" s="576"/>
      <c r="C19" s="579"/>
      <c r="D19" s="287" t="s">
        <v>42</v>
      </c>
      <c r="E19" s="291">
        <v>8151060</v>
      </c>
      <c r="F19" s="280">
        <v>0</v>
      </c>
      <c r="G19" s="280">
        <v>0</v>
      </c>
      <c r="H19" s="280">
        <v>0</v>
      </c>
      <c r="I19" s="281">
        <f t="shared" si="0"/>
        <v>8151060</v>
      </c>
    </row>
    <row r="20" spans="1:9" s="283" customFormat="1" ht="18" customHeight="1">
      <c r="A20" s="573"/>
      <c r="B20" s="576"/>
      <c r="C20" s="582"/>
      <c r="D20" s="287" t="s">
        <v>46</v>
      </c>
      <c r="E20" s="291">
        <f>E18-E19</f>
        <v>860885</v>
      </c>
      <c r="F20" s="280">
        <v>0</v>
      </c>
      <c r="G20" s="280">
        <v>0</v>
      </c>
      <c r="H20" s="280">
        <v>0</v>
      </c>
      <c r="I20" s="281">
        <f t="shared" si="0"/>
        <v>860885</v>
      </c>
    </row>
    <row r="21" spans="1:9" s="283" customFormat="1" ht="18" customHeight="1">
      <c r="A21" s="573"/>
      <c r="B21" s="576"/>
      <c r="C21" s="583" t="s">
        <v>234</v>
      </c>
      <c r="D21" s="287" t="s">
        <v>44</v>
      </c>
      <c r="E21" s="291">
        <v>5231160</v>
      </c>
      <c r="F21" s="280">
        <v>0</v>
      </c>
      <c r="G21" s="280">
        <v>0</v>
      </c>
      <c r="H21" s="280">
        <v>0</v>
      </c>
      <c r="I21" s="281">
        <f t="shared" si="0"/>
        <v>5231160</v>
      </c>
    </row>
    <row r="22" spans="1:9" s="283" customFormat="1" ht="18" customHeight="1">
      <c r="A22" s="573"/>
      <c r="B22" s="576"/>
      <c r="C22" s="579"/>
      <c r="D22" s="287" t="s">
        <v>42</v>
      </c>
      <c r="E22" s="291">
        <v>4770250</v>
      </c>
      <c r="F22" s="280">
        <v>0</v>
      </c>
      <c r="G22" s="280">
        <v>0</v>
      </c>
      <c r="H22" s="280">
        <v>0</v>
      </c>
      <c r="I22" s="281">
        <f t="shared" si="0"/>
        <v>4770250</v>
      </c>
    </row>
    <row r="23" spans="1:9" s="283" customFormat="1" ht="18" customHeight="1">
      <c r="A23" s="573"/>
      <c r="B23" s="577"/>
      <c r="C23" s="582"/>
      <c r="D23" s="287" t="s">
        <v>46</v>
      </c>
      <c r="E23" s="291">
        <f>E21-E22</f>
        <v>460910</v>
      </c>
      <c r="F23" s="280">
        <v>0</v>
      </c>
      <c r="G23" s="280">
        <v>0</v>
      </c>
      <c r="H23" s="280">
        <v>0</v>
      </c>
      <c r="I23" s="281">
        <f t="shared" si="0"/>
        <v>460910</v>
      </c>
    </row>
    <row r="24" spans="1:9" s="283" customFormat="1">
      <c r="A24" s="573"/>
      <c r="B24" s="515" t="s">
        <v>162</v>
      </c>
      <c r="C24" s="516"/>
      <c r="D24" s="288" t="s">
        <v>44</v>
      </c>
      <c r="E24" s="289">
        <f>E6+E9+E12+E15+E18+E21</f>
        <v>135797295</v>
      </c>
      <c r="F24" s="289">
        <v>0</v>
      </c>
      <c r="G24" s="289">
        <v>0</v>
      </c>
      <c r="H24" s="289">
        <v>0</v>
      </c>
      <c r="I24" s="318">
        <f>E24+F24+G24+H24</f>
        <v>135797295</v>
      </c>
    </row>
    <row r="25" spans="1:9" s="283" customFormat="1">
      <c r="A25" s="573"/>
      <c r="B25" s="515"/>
      <c r="C25" s="516"/>
      <c r="D25" s="288" t="s">
        <v>42</v>
      </c>
      <c r="E25" s="289">
        <f>E7+E10+E13+E16+E19+E22</f>
        <v>129203060</v>
      </c>
      <c r="F25" s="289">
        <v>0</v>
      </c>
      <c r="G25" s="289">
        <v>0</v>
      </c>
      <c r="H25" s="289">
        <v>0</v>
      </c>
      <c r="I25" s="318">
        <f t="shared" si="0"/>
        <v>129203060</v>
      </c>
    </row>
    <row r="26" spans="1:9" s="283" customFormat="1">
      <c r="A26" s="573"/>
      <c r="B26" s="548"/>
      <c r="C26" s="549"/>
      <c r="D26" s="288" t="s">
        <v>46</v>
      </c>
      <c r="E26" s="289">
        <f>E8+E11+E14+E20+E23+E17</f>
        <v>6594235</v>
      </c>
      <c r="F26" s="319">
        <v>0</v>
      </c>
      <c r="G26" s="289">
        <v>0</v>
      </c>
      <c r="H26" s="289">
        <v>0</v>
      </c>
      <c r="I26" s="318">
        <f t="shared" si="0"/>
        <v>6594235</v>
      </c>
    </row>
    <row r="27" spans="1:9" s="283" customFormat="1">
      <c r="A27" s="573"/>
      <c r="B27" s="550" t="s">
        <v>203</v>
      </c>
      <c r="C27" s="552" t="s">
        <v>194</v>
      </c>
      <c r="D27" s="287" t="s">
        <v>44</v>
      </c>
      <c r="E27" s="316">
        <v>2400000</v>
      </c>
      <c r="F27" s="280">
        <v>0</v>
      </c>
      <c r="G27" s="280">
        <v>0</v>
      </c>
      <c r="H27" s="280">
        <v>0</v>
      </c>
      <c r="I27" s="285">
        <f>E27</f>
        <v>2400000</v>
      </c>
    </row>
    <row r="28" spans="1:9" s="283" customFormat="1">
      <c r="A28" s="573"/>
      <c r="B28" s="551"/>
      <c r="C28" s="553"/>
      <c r="D28" s="287" t="s">
        <v>42</v>
      </c>
      <c r="E28" s="291">
        <v>2400000</v>
      </c>
      <c r="F28" s="280">
        <v>0</v>
      </c>
      <c r="G28" s="280">
        <v>0</v>
      </c>
      <c r="H28" s="280">
        <v>0</v>
      </c>
      <c r="I28" s="285">
        <f>E28</f>
        <v>2400000</v>
      </c>
    </row>
    <row r="29" spans="1:9" s="283" customFormat="1">
      <c r="A29" s="573"/>
      <c r="B29" s="551"/>
      <c r="C29" s="553"/>
      <c r="D29" s="287" t="s">
        <v>46</v>
      </c>
      <c r="E29" s="291">
        <f>E27-E28</f>
        <v>0</v>
      </c>
      <c r="F29" s="280">
        <v>0</v>
      </c>
      <c r="G29" s="280">
        <v>0</v>
      </c>
      <c r="H29" s="280">
        <v>0</v>
      </c>
      <c r="I29" s="285">
        <f>E29</f>
        <v>0</v>
      </c>
    </row>
    <row r="30" spans="1:9" s="283" customFormat="1" ht="16.5" customHeight="1">
      <c r="A30" s="573"/>
      <c r="B30" s="551"/>
      <c r="C30" s="552" t="s">
        <v>235</v>
      </c>
      <c r="D30" s="287" t="s">
        <v>44</v>
      </c>
      <c r="E30" s="291">
        <v>10335800</v>
      </c>
      <c r="F30" s="280">
        <v>0</v>
      </c>
      <c r="G30" s="280">
        <v>0</v>
      </c>
      <c r="H30" s="280">
        <v>0</v>
      </c>
      <c r="I30" s="285">
        <f>E30+F30+G30+H30</f>
        <v>10335800</v>
      </c>
    </row>
    <row r="31" spans="1:9" s="283" customFormat="1">
      <c r="A31" s="573"/>
      <c r="B31" s="551"/>
      <c r="C31" s="553"/>
      <c r="D31" s="287" t="s">
        <v>42</v>
      </c>
      <c r="E31" s="291">
        <v>9237780</v>
      </c>
      <c r="F31" s="280">
        <v>0</v>
      </c>
      <c r="G31" s="280">
        <v>0</v>
      </c>
      <c r="H31" s="280">
        <v>0</v>
      </c>
      <c r="I31" s="285">
        <f>E31+F31+G31+H31</f>
        <v>9237780</v>
      </c>
    </row>
    <row r="32" spans="1:9" s="283" customFormat="1">
      <c r="A32" s="573"/>
      <c r="B32" s="551"/>
      <c r="C32" s="558"/>
      <c r="D32" s="287" t="s">
        <v>46</v>
      </c>
      <c r="E32" s="291">
        <f>E30-E31</f>
        <v>1098020</v>
      </c>
      <c r="F32" s="280">
        <v>0</v>
      </c>
      <c r="G32" s="280">
        <v>0</v>
      </c>
      <c r="H32" s="280">
        <v>0</v>
      </c>
      <c r="I32" s="285">
        <f>E32+F32+G32+H32</f>
        <v>1098020</v>
      </c>
    </row>
    <row r="33" spans="1:9" s="283" customFormat="1">
      <c r="A33" s="573"/>
      <c r="B33" s="551"/>
      <c r="C33" s="552" t="s">
        <v>107</v>
      </c>
      <c r="D33" s="287" t="s">
        <v>44</v>
      </c>
      <c r="E33" s="291">
        <v>150000</v>
      </c>
      <c r="F33" s="280">
        <v>0</v>
      </c>
      <c r="G33" s="280">
        <v>0</v>
      </c>
      <c r="H33" s="280">
        <v>0</v>
      </c>
      <c r="I33" s="285">
        <f>E33</f>
        <v>150000</v>
      </c>
    </row>
    <row r="34" spans="1:9" s="283" customFormat="1">
      <c r="A34" s="573"/>
      <c r="B34" s="551"/>
      <c r="C34" s="553"/>
      <c r="D34" s="287" t="s">
        <v>42</v>
      </c>
      <c r="E34" s="291">
        <v>40000</v>
      </c>
      <c r="F34" s="280">
        <v>0</v>
      </c>
      <c r="G34" s="280">
        <v>0</v>
      </c>
      <c r="H34" s="280">
        <v>0</v>
      </c>
      <c r="I34" s="285">
        <f>E34</f>
        <v>40000</v>
      </c>
    </row>
    <row r="35" spans="1:9" s="283" customFormat="1">
      <c r="A35" s="573"/>
      <c r="B35" s="551"/>
      <c r="C35" s="560"/>
      <c r="D35" s="287" t="s">
        <v>46</v>
      </c>
      <c r="E35" s="291">
        <f>E33-E34</f>
        <v>110000</v>
      </c>
      <c r="F35" s="280">
        <v>0</v>
      </c>
      <c r="G35" s="280">
        <v>0</v>
      </c>
      <c r="H35" s="280">
        <v>0</v>
      </c>
      <c r="I35" s="285">
        <f>E35</f>
        <v>110000</v>
      </c>
    </row>
    <row r="36" spans="1:9" s="283" customFormat="1">
      <c r="A36" s="573"/>
      <c r="B36" s="551"/>
      <c r="C36" s="559" t="s">
        <v>285</v>
      </c>
      <c r="D36" s="287" t="s">
        <v>44</v>
      </c>
      <c r="E36" s="291">
        <v>500000</v>
      </c>
      <c r="F36" s="280">
        <v>0</v>
      </c>
      <c r="G36" s="280">
        <v>0</v>
      </c>
      <c r="H36" s="280">
        <v>0</v>
      </c>
      <c r="I36" s="285">
        <f t="shared" ref="I36:I44" si="1">E36+F36+G36+H36</f>
        <v>500000</v>
      </c>
    </row>
    <row r="37" spans="1:9" s="283" customFormat="1">
      <c r="A37" s="573"/>
      <c r="B37" s="551"/>
      <c r="C37" s="553"/>
      <c r="D37" s="287" t="s">
        <v>42</v>
      </c>
      <c r="E37" s="291">
        <v>384000</v>
      </c>
      <c r="F37" s="280">
        <v>0</v>
      </c>
      <c r="G37" s="280">
        <v>0</v>
      </c>
      <c r="H37" s="280">
        <v>0</v>
      </c>
      <c r="I37" s="285">
        <f t="shared" si="1"/>
        <v>384000</v>
      </c>
    </row>
    <row r="38" spans="1:9" s="283" customFormat="1">
      <c r="A38" s="573"/>
      <c r="B38" s="551"/>
      <c r="C38" s="553"/>
      <c r="D38" s="287" t="s">
        <v>46</v>
      </c>
      <c r="E38" s="291">
        <f>E36-E37</f>
        <v>116000</v>
      </c>
      <c r="F38" s="280">
        <v>0</v>
      </c>
      <c r="G38" s="280">
        <v>0</v>
      </c>
      <c r="H38" s="280">
        <v>0</v>
      </c>
      <c r="I38" s="285">
        <f t="shared" si="1"/>
        <v>116000</v>
      </c>
    </row>
    <row r="39" spans="1:9" s="283" customFormat="1">
      <c r="A39" s="573"/>
      <c r="B39" s="551"/>
      <c r="C39" s="559" t="s">
        <v>236</v>
      </c>
      <c r="D39" s="287" t="s">
        <v>44</v>
      </c>
      <c r="E39" s="291">
        <v>38984000</v>
      </c>
      <c r="F39" s="280">
        <v>0</v>
      </c>
      <c r="G39" s="280">
        <v>0</v>
      </c>
      <c r="H39" s="280">
        <v>0</v>
      </c>
      <c r="I39" s="285">
        <f t="shared" si="1"/>
        <v>38984000</v>
      </c>
    </row>
    <row r="40" spans="1:9" s="283" customFormat="1">
      <c r="A40" s="573"/>
      <c r="B40" s="551"/>
      <c r="C40" s="553"/>
      <c r="D40" s="287" t="s">
        <v>42</v>
      </c>
      <c r="E40" s="291">
        <v>33490130</v>
      </c>
      <c r="F40" s="280">
        <v>0</v>
      </c>
      <c r="G40" s="280">
        <v>0</v>
      </c>
      <c r="H40" s="280">
        <v>0</v>
      </c>
      <c r="I40" s="285">
        <f t="shared" si="1"/>
        <v>33490130</v>
      </c>
    </row>
    <row r="41" spans="1:9" s="283" customFormat="1">
      <c r="A41" s="573"/>
      <c r="B41" s="584"/>
      <c r="C41" s="560"/>
      <c r="D41" s="287" t="s">
        <v>46</v>
      </c>
      <c r="E41" s="291">
        <f>E39-E40</f>
        <v>5493870</v>
      </c>
      <c r="F41" s="280">
        <v>0</v>
      </c>
      <c r="G41" s="280">
        <v>0</v>
      </c>
      <c r="H41" s="280">
        <v>0</v>
      </c>
      <c r="I41" s="285">
        <f t="shared" si="1"/>
        <v>5493870</v>
      </c>
    </row>
    <row r="42" spans="1:9" s="283" customFormat="1">
      <c r="A42" s="573"/>
      <c r="B42" s="513" t="s">
        <v>204</v>
      </c>
      <c r="C42" s="514"/>
      <c r="D42" s="288" t="s">
        <v>44</v>
      </c>
      <c r="E42" s="289">
        <f>E27+E30+E33+E36+E39</f>
        <v>52369800</v>
      </c>
      <c r="F42" s="289">
        <v>0</v>
      </c>
      <c r="G42" s="289">
        <v>0</v>
      </c>
      <c r="H42" s="289">
        <v>0</v>
      </c>
      <c r="I42" s="290">
        <f t="shared" si="1"/>
        <v>52369800</v>
      </c>
    </row>
    <row r="43" spans="1:9" s="283" customFormat="1">
      <c r="A43" s="573"/>
      <c r="B43" s="515"/>
      <c r="C43" s="516"/>
      <c r="D43" s="288" t="s">
        <v>42</v>
      </c>
      <c r="E43" s="289">
        <f>E28+E31+E34+E37+E40</f>
        <v>45551910</v>
      </c>
      <c r="F43" s="289">
        <v>0</v>
      </c>
      <c r="G43" s="289">
        <v>0</v>
      </c>
      <c r="H43" s="289">
        <v>0</v>
      </c>
      <c r="I43" s="290">
        <f t="shared" si="1"/>
        <v>45551910</v>
      </c>
    </row>
    <row r="44" spans="1:9" s="283" customFormat="1" ht="17.25" thickBot="1">
      <c r="A44" s="574"/>
      <c r="B44" s="517"/>
      <c r="C44" s="518"/>
      <c r="D44" s="320" t="s">
        <v>46</v>
      </c>
      <c r="E44" s="289">
        <f>E29+E32+E35++E38+E41</f>
        <v>6817890</v>
      </c>
      <c r="F44" s="321">
        <v>0</v>
      </c>
      <c r="G44" s="321">
        <v>0</v>
      </c>
      <c r="H44" s="321">
        <v>0</v>
      </c>
      <c r="I44" s="290">
        <f t="shared" si="1"/>
        <v>6817890</v>
      </c>
    </row>
    <row r="45" spans="1:9" s="283" customFormat="1">
      <c r="A45" s="561" t="s">
        <v>38</v>
      </c>
      <c r="B45" s="564" t="s">
        <v>177</v>
      </c>
      <c r="C45" s="565"/>
      <c r="D45" s="322" t="s">
        <v>44</v>
      </c>
      <c r="E45" s="323">
        <f>E42+E24</f>
        <v>188167095</v>
      </c>
      <c r="F45" s="323">
        <v>0</v>
      </c>
      <c r="G45" s="323">
        <f t="shared" ref="G45:I47" si="2">G42+G24</f>
        <v>0</v>
      </c>
      <c r="H45" s="323">
        <f t="shared" si="2"/>
        <v>0</v>
      </c>
      <c r="I45" s="324">
        <f t="shared" si="2"/>
        <v>188167095</v>
      </c>
    </row>
    <row r="46" spans="1:9" s="283" customFormat="1">
      <c r="A46" s="562"/>
      <c r="B46" s="566"/>
      <c r="C46" s="567"/>
      <c r="D46" s="325" t="s">
        <v>42</v>
      </c>
      <c r="E46" s="326">
        <f>E43+E25</f>
        <v>174754970</v>
      </c>
      <c r="F46" s="326">
        <v>0</v>
      </c>
      <c r="G46" s="326">
        <f t="shared" si="2"/>
        <v>0</v>
      </c>
      <c r="H46" s="326">
        <f t="shared" si="2"/>
        <v>0</v>
      </c>
      <c r="I46" s="327">
        <f t="shared" si="2"/>
        <v>174754970</v>
      </c>
    </row>
    <row r="47" spans="1:9" s="283" customFormat="1" ht="17.25" thickBot="1">
      <c r="A47" s="563"/>
      <c r="B47" s="568"/>
      <c r="C47" s="569"/>
      <c r="D47" s="328" t="s">
        <v>46</v>
      </c>
      <c r="E47" s="329">
        <f>E44+E26</f>
        <v>13412125</v>
      </c>
      <c r="F47" s="329">
        <v>0</v>
      </c>
      <c r="G47" s="329">
        <f t="shared" si="2"/>
        <v>0</v>
      </c>
      <c r="H47" s="329">
        <f t="shared" si="2"/>
        <v>0</v>
      </c>
      <c r="I47" s="330">
        <f t="shared" si="2"/>
        <v>13412125</v>
      </c>
    </row>
    <row r="48" spans="1:9" s="283" customFormat="1">
      <c r="A48" s="537" t="s">
        <v>130</v>
      </c>
      <c r="B48" s="571" t="s">
        <v>280</v>
      </c>
      <c r="C48" s="552" t="s">
        <v>305</v>
      </c>
      <c r="D48" s="284" t="s">
        <v>44</v>
      </c>
      <c r="E48" s="291">
        <v>189511905</v>
      </c>
      <c r="F48" s="280">
        <v>0</v>
      </c>
      <c r="G48" s="280">
        <v>0</v>
      </c>
      <c r="H48" s="280">
        <v>0</v>
      </c>
      <c r="I48" s="285">
        <f t="shared" ref="I48:I59" si="3">E48+F48+G48+H48</f>
        <v>189511905</v>
      </c>
    </row>
    <row r="49" spans="1:9">
      <c r="A49" s="512"/>
      <c r="B49" s="556"/>
      <c r="C49" s="553"/>
      <c r="D49" s="284" t="s">
        <v>42</v>
      </c>
      <c r="E49" s="291">
        <v>183670145</v>
      </c>
      <c r="F49" s="280">
        <v>0</v>
      </c>
      <c r="G49" s="280">
        <v>0</v>
      </c>
      <c r="H49" s="280">
        <v>0</v>
      </c>
      <c r="I49" s="285">
        <f t="shared" si="3"/>
        <v>183670145</v>
      </c>
    </row>
    <row r="50" spans="1:9">
      <c r="A50" s="512"/>
      <c r="B50" s="556"/>
      <c r="C50" s="558"/>
      <c r="D50" s="284" t="s">
        <v>46</v>
      </c>
      <c r="E50" s="291">
        <f>E48-E49</f>
        <v>5841760</v>
      </c>
      <c r="F50" s="286">
        <v>0</v>
      </c>
      <c r="G50" s="286">
        <v>0</v>
      </c>
      <c r="H50" s="280">
        <v>0</v>
      </c>
      <c r="I50" s="285">
        <f t="shared" si="3"/>
        <v>5841760</v>
      </c>
    </row>
    <row r="51" spans="1:9">
      <c r="A51" s="512"/>
      <c r="B51" s="556"/>
      <c r="C51" s="552" t="s">
        <v>184</v>
      </c>
      <c r="D51" s="284" t="s">
        <v>44</v>
      </c>
      <c r="E51" s="291">
        <v>73400000</v>
      </c>
      <c r="F51" s="331">
        <v>0</v>
      </c>
      <c r="G51" s="331">
        <v>0</v>
      </c>
      <c r="H51" s="280">
        <v>0</v>
      </c>
      <c r="I51" s="285">
        <f t="shared" si="3"/>
        <v>73400000</v>
      </c>
    </row>
    <row r="52" spans="1:9">
      <c r="A52" s="512"/>
      <c r="B52" s="556"/>
      <c r="C52" s="553"/>
      <c r="D52" s="284" t="s">
        <v>42</v>
      </c>
      <c r="E52" s="291">
        <v>73300000</v>
      </c>
      <c r="F52" s="280">
        <v>0</v>
      </c>
      <c r="G52" s="280">
        <v>0</v>
      </c>
      <c r="H52" s="280">
        <v>0</v>
      </c>
      <c r="I52" s="285">
        <f t="shared" si="3"/>
        <v>73300000</v>
      </c>
    </row>
    <row r="53" spans="1:9">
      <c r="A53" s="512"/>
      <c r="B53" s="556"/>
      <c r="C53" s="558"/>
      <c r="D53" s="284" t="s">
        <v>46</v>
      </c>
      <c r="E53" s="291">
        <f>E51-E52</f>
        <v>100000</v>
      </c>
      <c r="F53" s="280">
        <v>0</v>
      </c>
      <c r="G53" s="280">
        <v>0</v>
      </c>
      <c r="H53" s="280">
        <v>0</v>
      </c>
      <c r="I53" s="285">
        <f t="shared" si="3"/>
        <v>100000</v>
      </c>
    </row>
    <row r="54" spans="1:9">
      <c r="A54" s="512"/>
      <c r="B54" s="556"/>
      <c r="C54" s="552" t="s">
        <v>282</v>
      </c>
      <c r="D54" s="284" t="s">
        <v>44</v>
      </c>
      <c r="E54" s="291">
        <v>287436000</v>
      </c>
      <c r="F54" s="280">
        <v>0</v>
      </c>
      <c r="G54" s="280">
        <v>0</v>
      </c>
      <c r="H54" s="280">
        <v>0</v>
      </c>
      <c r="I54" s="285">
        <f t="shared" si="3"/>
        <v>287436000</v>
      </c>
    </row>
    <row r="55" spans="1:9">
      <c r="A55" s="512"/>
      <c r="B55" s="556"/>
      <c r="C55" s="553"/>
      <c r="D55" s="284" t="s">
        <v>42</v>
      </c>
      <c r="E55" s="291">
        <v>267026180</v>
      </c>
      <c r="F55" s="280">
        <v>0</v>
      </c>
      <c r="G55" s="280">
        <v>0</v>
      </c>
      <c r="H55" s="280">
        <v>0</v>
      </c>
      <c r="I55" s="285">
        <f t="shared" si="3"/>
        <v>267026180</v>
      </c>
    </row>
    <row r="56" spans="1:9">
      <c r="A56" s="512"/>
      <c r="B56" s="556"/>
      <c r="C56" s="558"/>
      <c r="D56" s="284" t="s">
        <v>46</v>
      </c>
      <c r="E56" s="291">
        <f>E54-E55</f>
        <v>20409820</v>
      </c>
      <c r="F56" s="280">
        <v>0</v>
      </c>
      <c r="G56" s="280">
        <v>0</v>
      </c>
      <c r="H56" s="280">
        <v>0</v>
      </c>
      <c r="I56" s="285">
        <f t="shared" si="3"/>
        <v>20409820</v>
      </c>
    </row>
    <row r="57" spans="1:9">
      <c r="A57" s="512"/>
      <c r="B57" s="556"/>
      <c r="C57" s="552" t="s">
        <v>188</v>
      </c>
      <c r="D57" s="284" t="s">
        <v>44</v>
      </c>
      <c r="E57" s="291">
        <v>8000000</v>
      </c>
      <c r="F57" s="280">
        <v>0</v>
      </c>
      <c r="G57" s="280">
        <v>0</v>
      </c>
      <c r="H57" s="280">
        <v>0</v>
      </c>
      <c r="I57" s="285">
        <f t="shared" si="3"/>
        <v>8000000</v>
      </c>
    </row>
    <row r="58" spans="1:9">
      <c r="A58" s="512"/>
      <c r="B58" s="556"/>
      <c r="C58" s="553"/>
      <c r="D58" s="284" t="s">
        <v>42</v>
      </c>
      <c r="E58" s="291">
        <v>4800000</v>
      </c>
      <c r="F58" s="280">
        <v>0</v>
      </c>
      <c r="G58" s="280">
        <v>0</v>
      </c>
      <c r="H58" s="280">
        <v>0</v>
      </c>
      <c r="I58" s="285">
        <f t="shared" si="3"/>
        <v>4800000</v>
      </c>
    </row>
    <row r="59" spans="1:9">
      <c r="A59" s="512"/>
      <c r="B59" s="556"/>
      <c r="C59" s="558"/>
      <c r="D59" s="284" t="s">
        <v>46</v>
      </c>
      <c r="E59" s="291">
        <f>E57-E58</f>
        <v>3200000</v>
      </c>
      <c r="F59" s="280">
        <v>0</v>
      </c>
      <c r="G59" s="280">
        <v>0</v>
      </c>
      <c r="H59" s="280">
        <v>0</v>
      </c>
      <c r="I59" s="285">
        <f t="shared" si="3"/>
        <v>3200000</v>
      </c>
    </row>
    <row r="60" spans="1:9">
      <c r="A60" s="512"/>
      <c r="B60" s="556"/>
      <c r="C60" s="552" t="s">
        <v>306</v>
      </c>
      <c r="D60" s="287" t="s">
        <v>44</v>
      </c>
      <c r="E60" s="291">
        <v>34595000</v>
      </c>
      <c r="F60" s="280">
        <v>0</v>
      </c>
      <c r="G60" s="280">
        <v>0</v>
      </c>
      <c r="H60" s="280">
        <v>0</v>
      </c>
      <c r="I60" s="285">
        <f>SUM(E60:H60)</f>
        <v>34595000</v>
      </c>
    </row>
    <row r="61" spans="1:9">
      <c r="A61" s="512"/>
      <c r="B61" s="556"/>
      <c r="C61" s="553"/>
      <c r="D61" s="287" t="s">
        <v>42</v>
      </c>
      <c r="E61" s="291">
        <v>27619640</v>
      </c>
      <c r="F61" s="280">
        <v>0</v>
      </c>
      <c r="G61" s="280">
        <v>0</v>
      </c>
      <c r="H61" s="280">
        <v>0</v>
      </c>
      <c r="I61" s="285">
        <f>SUM(E61:H61)</f>
        <v>27619640</v>
      </c>
    </row>
    <row r="62" spans="1:9">
      <c r="A62" s="512"/>
      <c r="B62" s="556"/>
      <c r="C62" s="558"/>
      <c r="D62" s="287" t="s">
        <v>46</v>
      </c>
      <c r="E62" s="291">
        <f>E60-E61</f>
        <v>6975360</v>
      </c>
      <c r="F62" s="280">
        <v>0</v>
      </c>
      <c r="G62" s="280">
        <v>0</v>
      </c>
      <c r="H62" s="280">
        <f>H60-H61</f>
        <v>0</v>
      </c>
      <c r="I62" s="285">
        <f>SUM(E62:H62)</f>
        <v>6975360</v>
      </c>
    </row>
    <row r="63" spans="1:9" s="283" customFormat="1">
      <c r="A63" s="512"/>
      <c r="B63" s="556"/>
      <c r="C63" s="552" t="s">
        <v>283</v>
      </c>
      <c r="D63" s="287" t="s">
        <v>44</v>
      </c>
      <c r="E63" s="291">
        <v>6890000</v>
      </c>
      <c r="F63" s="280">
        <v>0</v>
      </c>
      <c r="G63" s="280">
        <v>0</v>
      </c>
      <c r="H63" s="280">
        <v>0</v>
      </c>
      <c r="I63" s="285">
        <f t="shared" ref="I63:I74" si="4">E63+F63+G63+H63</f>
        <v>6890000</v>
      </c>
    </row>
    <row r="64" spans="1:9" s="283" customFormat="1">
      <c r="A64" s="512"/>
      <c r="B64" s="556"/>
      <c r="C64" s="553"/>
      <c r="D64" s="287" t="s">
        <v>42</v>
      </c>
      <c r="E64" s="291">
        <v>7278214</v>
      </c>
      <c r="F64" s="280">
        <v>0</v>
      </c>
      <c r="G64" s="280">
        <v>0</v>
      </c>
      <c r="H64" s="280">
        <v>0</v>
      </c>
      <c r="I64" s="285">
        <f t="shared" si="4"/>
        <v>7278214</v>
      </c>
    </row>
    <row r="65" spans="1:9" s="283" customFormat="1">
      <c r="A65" s="512"/>
      <c r="B65" s="556"/>
      <c r="C65" s="558"/>
      <c r="D65" s="287" t="s">
        <v>46</v>
      </c>
      <c r="E65" s="291">
        <f>E63-E64</f>
        <v>-388214</v>
      </c>
      <c r="F65" s="280">
        <v>0</v>
      </c>
      <c r="G65" s="280">
        <v>0</v>
      </c>
      <c r="H65" s="280">
        <v>0</v>
      </c>
      <c r="I65" s="285">
        <f t="shared" si="4"/>
        <v>-388214</v>
      </c>
    </row>
    <row r="66" spans="1:9" s="283" customFormat="1">
      <c r="A66" s="512"/>
      <c r="B66" s="556"/>
      <c r="C66" s="552" t="s">
        <v>205</v>
      </c>
      <c r="D66" s="287" t="s">
        <v>44</v>
      </c>
      <c r="E66" s="291">
        <v>3600000</v>
      </c>
      <c r="F66" s="280">
        <v>0</v>
      </c>
      <c r="G66" s="280">
        <v>0</v>
      </c>
      <c r="H66" s="280">
        <v>0</v>
      </c>
      <c r="I66" s="285">
        <f t="shared" si="4"/>
        <v>3600000</v>
      </c>
    </row>
    <row r="67" spans="1:9" s="283" customFormat="1">
      <c r="A67" s="512"/>
      <c r="B67" s="556"/>
      <c r="C67" s="553"/>
      <c r="D67" s="287" t="s">
        <v>42</v>
      </c>
      <c r="E67" s="291">
        <v>3600000</v>
      </c>
      <c r="F67" s="280">
        <v>0</v>
      </c>
      <c r="G67" s="280">
        <v>0</v>
      </c>
      <c r="H67" s="280">
        <v>0</v>
      </c>
      <c r="I67" s="285">
        <f t="shared" si="4"/>
        <v>3600000</v>
      </c>
    </row>
    <row r="68" spans="1:9" s="283" customFormat="1">
      <c r="A68" s="512"/>
      <c r="B68" s="556"/>
      <c r="C68" s="553"/>
      <c r="D68" s="287" t="s">
        <v>46</v>
      </c>
      <c r="E68" s="291">
        <f>E66-E67</f>
        <v>0</v>
      </c>
      <c r="F68" s="280">
        <v>0</v>
      </c>
      <c r="G68" s="280">
        <v>0</v>
      </c>
      <c r="H68" s="280">
        <v>0</v>
      </c>
      <c r="I68" s="285">
        <f t="shared" si="4"/>
        <v>0</v>
      </c>
    </row>
    <row r="69" spans="1:9" s="283" customFormat="1">
      <c r="A69" s="512"/>
      <c r="B69" s="556"/>
      <c r="C69" s="547" t="s">
        <v>279</v>
      </c>
      <c r="D69" s="287" t="s">
        <v>44</v>
      </c>
      <c r="E69" s="291">
        <v>8400000</v>
      </c>
      <c r="F69" s="280">
        <v>0</v>
      </c>
      <c r="G69" s="280">
        <v>0</v>
      </c>
      <c r="H69" s="280">
        <v>0</v>
      </c>
      <c r="I69" s="285">
        <f t="shared" si="4"/>
        <v>8400000</v>
      </c>
    </row>
    <row r="70" spans="1:9" s="283" customFormat="1">
      <c r="A70" s="512"/>
      <c r="B70" s="556"/>
      <c r="C70" s="542"/>
      <c r="D70" s="287" t="s">
        <v>42</v>
      </c>
      <c r="E70" s="291">
        <v>8388480</v>
      </c>
      <c r="F70" s="280">
        <v>0</v>
      </c>
      <c r="G70" s="280">
        <v>0</v>
      </c>
      <c r="H70" s="280">
        <v>0</v>
      </c>
      <c r="I70" s="285">
        <f t="shared" si="4"/>
        <v>8388480</v>
      </c>
    </row>
    <row r="71" spans="1:9" s="283" customFormat="1">
      <c r="A71" s="512"/>
      <c r="B71" s="557"/>
      <c r="C71" s="543"/>
      <c r="D71" s="287" t="s">
        <v>46</v>
      </c>
      <c r="E71" s="291">
        <f>E69-E70</f>
        <v>11520</v>
      </c>
      <c r="F71" s="280">
        <v>0</v>
      </c>
      <c r="G71" s="280">
        <v>0</v>
      </c>
      <c r="H71" s="280">
        <v>0</v>
      </c>
      <c r="I71" s="285">
        <f t="shared" si="4"/>
        <v>11520</v>
      </c>
    </row>
    <row r="72" spans="1:9" s="283" customFormat="1">
      <c r="A72" s="512"/>
      <c r="B72" s="513" t="s">
        <v>206</v>
      </c>
      <c r="C72" s="514"/>
      <c r="D72" s="288" t="s">
        <v>44</v>
      </c>
      <c r="E72" s="289">
        <f>E48+E51+E54+E57+E60+E63+E66+E69</f>
        <v>611832905</v>
      </c>
      <c r="F72" s="289">
        <v>0</v>
      </c>
      <c r="G72" s="289">
        <v>0</v>
      </c>
      <c r="H72" s="289">
        <v>0</v>
      </c>
      <c r="I72" s="290">
        <f t="shared" si="4"/>
        <v>611832905</v>
      </c>
    </row>
    <row r="73" spans="1:9" s="283" customFormat="1">
      <c r="A73" s="512"/>
      <c r="B73" s="515"/>
      <c r="C73" s="516"/>
      <c r="D73" s="288" t="s">
        <v>42</v>
      </c>
      <c r="E73" s="289">
        <f>E70+E67+E64+E61+E58+E55+E52+E49</f>
        <v>575682659</v>
      </c>
      <c r="F73" s="289">
        <v>0</v>
      </c>
      <c r="G73" s="289">
        <v>0</v>
      </c>
      <c r="H73" s="289">
        <v>0</v>
      </c>
      <c r="I73" s="290">
        <f t="shared" si="4"/>
        <v>575682659</v>
      </c>
    </row>
    <row r="74" spans="1:9" s="283" customFormat="1">
      <c r="A74" s="512"/>
      <c r="B74" s="548"/>
      <c r="C74" s="549"/>
      <c r="D74" s="288" t="s">
        <v>46</v>
      </c>
      <c r="E74" s="289">
        <f>E71+E68+E65+E62+E59+E56+E53+E50</f>
        <v>36150246</v>
      </c>
      <c r="F74" s="289">
        <v>0</v>
      </c>
      <c r="G74" s="289">
        <v>0</v>
      </c>
      <c r="H74" s="289">
        <v>0</v>
      </c>
      <c r="I74" s="290">
        <f t="shared" si="4"/>
        <v>36150246</v>
      </c>
    </row>
    <row r="75" spans="1:9" s="283" customFormat="1" ht="16.5" customHeight="1">
      <c r="A75" s="512"/>
      <c r="B75" s="555" t="s">
        <v>225</v>
      </c>
      <c r="C75" s="552" t="s">
        <v>224</v>
      </c>
      <c r="D75" s="287" t="s">
        <v>44</v>
      </c>
      <c r="E75" s="291">
        <v>0</v>
      </c>
      <c r="F75" s="291">
        <f>1418227560+54527113</f>
        <v>1472754673</v>
      </c>
      <c r="G75" s="280">
        <v>0</v>
      </c>
      <c r="H75" s="280">
        <v>0</v>
      </c>
      <c r="I75" s="285">
        <f>E75+F75+G75+H75</f>
        <v>1472754673</v>
      </c>
    </row>
    <row r="76" spans="1:9" s="283" customFormat="1">
      <c r="A76" s="512"/>
      <c r="B76" s="556"/>
      <c r="C76" s="553"/>
      <c r="D76" s="287" t="s">
        <v>42</v>
      </c>
      <c r="E76" s="291">
        <v>0</v>
      </c>
      <c r="F76" s="291">
        <v>527902205</v>
      </c>
      <c r="G76" s="280">
        <v>0</v>
      </c>
      <c r="H76" s="280">
        <v>0</v>
      </c>
      <c r="I76" s="285">
        <f>E76+F76+G76+H76</f>
        <v>527902205</v>
      </c>
    </row>
    <row r="77" spans="1:9" s="283" customFormat="1">
      <c r="A77" s="512"/>
      <c r="B77" s="556"/>
      <c r="C77" s="553"/>
      <c r="D77" s="287" t="s">
        <v>46</v>
      </c>
      <c r="E77" s="291">
        <v>0</v>
      </c>
      <c r="F77" s="291">
        <f>F75-F76</f>
        <v>944852468</v>
      </c>
      <c r="G77" s="280">
        <v>0</v>
      </c>
      <c r="H77" s="280">
        <v>0</v>
      </c>
      <c r="I77" s="285">
        <f>E77+F77+G77+H77</f>
        <v>944852468</v>
      </c>
    </row>
    <row r="78" spans="1:9" s="283" customFormat="1">
      <c r="A78" s="512"/>
      <c r="B78" s="556"/>
      <c r="C78" s="547" t="s">
        <v>227</v>
      </c>
      <c r="D78" s="287" t="s">
        <v>71</v>
      </c>
      <c r="E78" s="291">
        <v>1000000000</v>
      </c>
      <c r="F78" s="291">
        <v>0</v>
      </c>
      <c r="G78" s="280">
        <v>0</v>
      </c>
      <c r="H78" s="280">
        <v>0</v>
      </c>
      <c r="I78" s="285">
        <f>SUM(E78:H78)</f>
        <v>1000000000</v>
      </c>
    </row>
    <row r="79" spans="1:9" s="283" customFormat="1">
      <c r="A79" s="512"/>
      <c r="B79" s="556"/>
      <c r="C79" s="542"/>
      <c r="D79" s="287" t="s">
        <v>72</v>
      </c>
      <c r="E79" s="291">
        <v>909370752</v>
      </c>
      <c r="F79" s="291">
        <v>0</v>
      </c>
      <c r="G79" s="280">
        <v>0</v>
      </c>
      <c r="H79" s="280">
        <v>0</v>
      </c>
      <c r="I79" s="285">
        <f>SUM(E79:H79)</f>
        <v>909370752</v>
      </c>
    </row>
    <row r="80" spans="1:9" s="283" customFormat="1">
      <c r="A80" s="512"/>
      <c r="B80" s="557"/>
      <c r="C80" s="543"/>
      <c r="D80" s="287" t="s">
        <v>73</v>
      </c>
      <c r="E80" s="291">
        <f>E78-E79</f>
        <v>90629248</v>
      </c>
      <c r="F80" s="291">
        <v>0</v>
      </c>
      <c r="G80" s="280">
        <f>G78-G79</f>
        <v>0</v>
      </c>
      <c r="H80" s="280">
        <f>H78-H79</f>
        <v>0</v>
      </c>
      <c r="I80" s="285">
        <f>SUM(E80:H80)</f>
        <v>90629248</v>
      </c>
    </row>
    <row r="81" spans="1:9" s="283" customFormat="1">
      <c r="A81" s="512"/>
      <c r="B81" s="513" t="s">
        <v>226</v>
      </c>
      <c r="C81" s="514"/>
      <c r="D81" s="288" t="s">
        <v>44</v>
      </c>
      <c r="E81" s="289">
        <f>E75+E78</f>
        <v>1000000000</v>
      </c>
      <c r="F81" s="289">
        <f t="shared" ref="E81:H83" si="5">F75+F78</f>
        <v>1472754673</v>
      </c>
      <c r="G81" s="289">
        <f t="shared" si="5"/>
        <v>0</v>
      </c>
      <c r="H81" s="289">
        <f t="shared" si="5"/>
        <v>0</v>
      </c>
      <c r="I81" s="290">
        <f>E81+F81+G81+H81</f>
        <v>2472754673</v>
      </c>
    </row>
    <row r="82" spans="1:9" s="283" customFormat="1">
      <c r="A82" s="512"/>
      <c r="B82" s="515"/>
      <c r="C82" s="516"/>
      <c r="D82" s="288" t="s">
        <v>42</v>
      </c>
      <c r="E82" s="289">
        <f>E76+E79</f>
        <v>909370752</v>
      </c>
      <c r="F82" s="289">
        <f t="shared" si="5"/>
        <v>527902205</v>
      </c>
      <c r="G82" s="289">
        <f t="shared" si="5"/>
        <v>0</v>
      </c>
      <c r="H82" s="289">
        <f t="shared" si="5"/>
        <v>0</v>
      </c>
      <c r="I82" s="290">
        <f t="shared" ref="I82:I119" si="6">E82+F82+G82+H82</f>
        <v>1437272957</v>
      </c>
    </row>
    <row r="83" spans="1:9" s="283" customFormat="1">
      <c r="A83" s="512"/>
      <c r="B83" s="548"/>
      <c r="C83" s="549"/>
      <c r="D83" s="288" t="s">
        <v>46</v>
      </c>
      <c r="E83" s="289">
        <f t="shared" si="5"/>
        <v>90629248</v>
      </c>
      <c r="F83" s="289">
        <f t="shared" si="5"/>
        <v>944852468</v>
      </c>
      <c r="G83" s="289">
        <f t="shared" si="5"/>
        <v>0</v>
      </c>
      <c r="H83" s="289">
        <f t="shared" si="5"/>
        <v>0</v>
      </c>
      <c r="I83" s="290">
        <f>E83+F83+G83+H83</f>
        <v>1035481716</v>
      </c>
    </row>
    <row r="84" spans="1:9" s="283" customFormat="1" ht="16.5" customHeight="1">
      <c r="A84" s="512"/>
      <c r="B84" s="555" t="s">
        <v>208</v>
      </c>
      <c r="C84" s="552" t="s">
        <v>265</v>
      </c>
      <c r="D84" s="287" t="s">
        <v>44</v>
      </c>
      <c r="E84" s="291">
        <v>17000000</v>
      </c>
      <c r="F84" s="280">
        <v>0</v>
      </c>
      <c r="G84" s="280">
        <v>0</v>
      </c>
      <c r="H84" s="280">
        <v>0</v>
      </c>
      <c r="I84" s="285">
        <f t="shared" si="6"/>
        <v>17000000</v>
      </c>
    </row>
    <row r="85" spans="1:9" s="283" customFormat="1">
      <c r="A85" s="512"/>
      <c r="B85" s="556"/>
      <c r="C85" s="553"/>
      <c r="D85" s="287" t="s">
        <v>42</v>
      </c>
      <c r="E85" s="291">
        <v>13393500</v>
      </c>
      <c r="F85" s="280">
        <v>0</v>
      </c>
      <c r="G85" s="280">
        <v>0</v>
      </c>
      <c r="H85" s="280">
        <v>0</v>
      </c>
      <c r="I85" s="285">
        <f t="shared" si="6"/>
        <v>13393500</v>
      </c>
    </row>
    <row r="86" spans="1:9" s="283" customFormat="1">
      <c r="A86" s="512"/>
      <c r="B86" s="556"/>
      <c r="C86" s="558"/>
      <c r="D86" s="287" t="s">
        <v>46</v>
      </c>
      <c r="E86" s="291">
        <f>E84-E85</f>
        <v>3606500</v>
      </c>
      <c r="F86" s="280">
        <v>0</v>
      </c>
      <c r="G86" s="280">
        <v>0</v>
      </c>
      <c r="H86" s="280">
        <v>0</v>
      </c>
      <c r="I86" s="285">
        <f t="shared" si="6"/>
        <v>3606500</v>
      </c>
    </row>
    <row r="87" spans="1:9" s="283" customFormat="1">
      <c r="A87" s="512"/>
      <c r="B87" s="556"/>
      <c r="C87" s="552" t="s">
        <v>237</v>
      </c>
      <c r="D87" s="287" t="s">
        <v>44</v>
      </c>
      <c r="E87" s="291">
        <v>75242000</v>
      </c>
      <c r="F87" s="280">
        <v>0</v>
      </c>
      <c r="G87" s="280">
        <v>0</v>
      </c>
      <c r="H87" s="280">
        <v>0</v>
      </c>
      <c r="I87" s="285">
        <f t="shared" si="6"/>
        <v>75242000</v>
      </c>
    </row>
    <row r="88" spans="1:9" s="283" customFormat="1">
      <c r="A88" s="512"/>
      <c r="B88" s="556"/>
      <c r="C88" s="553"/>
      <c r="D88" s="287" t="s">
        <v>42</v>
      </c>
      <c r="E88" s="291">
        <v>53427750</v>
      </c>
      <c r="F88" s="280">
        <v>0</v>
      </c>
      <c r="G88" s="280">
        <v>0</v>
      </c>
      <c r="H88" s="280">
        <v>0</v>
      </c>
      <c r="I88" s="285">
        <f t="shared" si="6"/>
        <v>53427750</v>
      </c>
    </row>
    <row r="89" spans="1:9" s="283" customFormat="1">
      <c r="A89" s="512"/>
      <c r="B89" s="556"/>
      <c r="C89" s="553"/>
      <c r="D89" s="287" t="s">
        <v>46</v>
      </c>
      <c r="E89" s="291">
        <f>E87-E88</f>
        <v>21814250</v>
      </c>
      <c r="F89" s="280">
        <v>0</v>
      </c>
      <c r="G89" s="280">
        <v>0</v>
      </c>
      <c r="H89" s="280">
        <v>0</v>
      </c>
      <c r="I89" s="285">
        <f t="shared" si="6"/>
        <v>21814250</v>
      </c>
    </row>
    <row r="90" spans="1:9" s="283" customFormat="1">
      <c r="A90" s="512"/>
      <c r="B90" s="556"/>
      <c r="C90" s="559" t="s">
        <v>281</v>
      </c>
      <c r="D90" s="287" t="s">
        <v>44</v>
      </c>
      <c r="E90" s="291">
        <v>1200000</v>
      </c>
      <c r="F90" s="280">
        <v>0</v>
      </c>
      <c r="G90" s="280">
        <v>0</v>
      </c>
      <c r="H90" s="280">
        <v>0</v>
      </c>
      <c r="I90" s="285">
        <f t="shared" si="6"/>
        <v>1200000</v>
      </c>
    </row>
    <row r="91" spans="1:9" s="283" customFormat="1">
      <c r="A91" s="512"/>
      <c r="B91" s="556"/>
      <c r="C91" s="553"/>
      <c r="D91" s="287" t="s">
        <v>42</v>
      </c>
      <c r="E91" s="291">
        <v>337500</v>
      </c>
      <c r="F91" s="280">
        <v>0</v>
      </c>
      <c r="G91" s="280">
        <v>0</v>
      </c>
      <c r="H91" s="280">
        <v>0</v>
      </c>
      <c r="I91" s="285">
        <f t="shared" si="6"/>
        <v>337500</v>
      </c>
    </row>
    <row r="92" spans="1:9" s="283" customFormat="1">
      <c r="A92" s="512"/>
      <c r="B92" s="556"/>
      <c r="C92" s="560"/>
      <c r="D92" s="287" t="s">
        <v>46</v>
      </c>
      <c r="E92" s="291">
        <f>E90-E91</f>
        <v>862500</v>
      </c>
      <c r="F92" s="280">
        <v>0</v>
      </c>
      <c r="G92" s="280">
        <v>0</v>
      </c>
      <c r="H92" s="280">
        <v>0</v>
      </c>
      <c r="I92" s="285">
        <f t="shared" si="6"/>
        <v>862500</v>
      </c>
    </row>
    <row r="93" spans="1:9" s="283" customFormat="1">
      <c r="A93" s="512"/>
      <c r="B93" s="556"/>
      <c r="C93" s="553" t="s">
        <v>307</v>
      </c>
      <c r="D93" s="287" t="s">
        <v>44</v>
      </c>
      <c r="E93" s="291">
        <v>3535000</v>
      </c>
      <c r="F93" s="280">
        <v>0</v>
      </c>
      <c r="G93" s="280">
        <v>0</v>
      </c>
      <c r="H93" s="280">
        <v>0</v>
      </c>
      <c r="I93" s="285">
        <f t="shared" si="6"/>
        <v>3535000</v>
      </c>
    </row>
    <row r="94" spans="1:9" s="283" customFormat="1">
      <c r="A94" s="512"/>
      <c r="B94" s="556"/>
      <c r="C94" s="553"/>
      <c r="D94" s="287" t="s">
        <v>42</v>
      </c>
      <c r="E94" s="291">
        <v>2155000</v>
      </c>
      <c r="F94" s="280">
        <v>0</v>
      </c>
      <c r="G94" s="280">
        <v>0</v>
      </c>
      <c r="H94" s="280">
        <v>0</v>
      </c>
      <c r="I94" s="285">
        <f t="shared" si="6"/>
        <v>2155000</v>
      </c>
    </row>
    <row r="95" spans="1:9" s="283" customFormat="1">
      <c r="A95" s="512"/>
      <c r="B95" s="556"/>
      <c r="C95" s="560"/>
      <c r="D95" s="287" t="s">
        <v>46</v>
      </c>
      <c r="E95" s="291">
        <f>E93-E94</f>
        <v>1380000</v>
      </c>
      <c r="F95" s="280">
        <v>0</v>
      </c>
      <c r="G95" s="280">
        <v>0</v>
      </c>
      <c r="H95" s="280">
        <v>0</v>
      </c>
      <c r="I95" s="285">
        <f t="shared" si="6"/>
        <v>1380000</v>
      </c>
    </row>
    <row r="96" spans="1:9" s="283" customFormat="1">
      <c r="A96" s="512"/>
      <c r="B96" s="556"/>
      <c r="C96" s="559" t="s">
        <v>270</v>
      </c>
      <c r="D96" s="287" t="s">
        <v>44</v>
      </c>
      <c r="E96" s="291">
        <v>3029000</v>
      </c>
      <c r="F96" s="280">
        <v>0</v>
      </c>
      <c r="G96" s="280">
        <v>0</v>
      </c>
      <c r="H96" s="280">
        <v>0</v>
      </c>
      <c r="I96" s="285">
        <f t="shared" si="6"/>
        <v>3029000</v>
      </c>
    </row>
    <row r="97" spans="1:9" s="283" customFormat="1">
      <c r="A97" s="512"/>
      <c r="B97" s="556"/>
      <c r="C97" s="553"/>
      <c r="D97" s="287" t="s">
        <v>42</v>
      </c>
      <c r="E97" s="291">
        <v>2799910</v>
      </c>
      <c r="F97" s="280">
        <v>0</v>
      </c>
      <c r="G97" s="280">
        <v>0</v>
      </c>
      <c r="H97" s="280">
        <v>0</v>
      </c>
      <c r="I97" s="285">
        <f t="shared" si="6"/>
        <v>2799910</v>
      </c>
    </row>
    <row r="98" spans="1:9" s="283" customFormat="1">
      <c r="A98" s="512"/>
      <c r="B98" s="556"/>
      <c r="C98" s="560"/>
      <c r="D98" s="287" t="s">
        <v>46</v>
      </c>
      <c r="E98" s="291">
        <f>E96-E97</f>
        <v>229090</v>
      </c>
      <c r="F98" s="280">
        <v>0</v>
      </c>
      <c r="G98" s="280">
        <v>0</v>
      </c>
      <c r="H98" s="280">
        <v>0</v>
      </c>
      <c r="I98" s="285">
        <f t="shared" si="6"/>
        <v>229090</v>
      </c>
    </row>
    <row r="99" spans="1:9" s="283" customFormat="1">
      <c r="A99" s="512"/>
      <c r="B99" s="556"/>
      <c r="C99" s="559" t="s">
        <v>272</v>
      </c>
      <c r="D99" s="287" t="s">
        <v>44</v>
      </c>
      <c r="E99" s="291">
        <v>1200000</v>
      </c>
      <c r="F99" s="280">
        <v>0</v>
      </c>
      <c r="G99" s="280">
        <v>0</v>
      </c>
      <c r="H99" s="280">
        <v>0</v>
      </c>
      <c r="I99" s="285">
        <f>E99+F99+G99+H99</f>
        <v>1200000</v>
      </c>
    </row>
    <row r="100" spans="1:9" s="283" customFormat="1">
      <c r="A100" s="512"/>
      <c r="B100" s="556"/>
      <c r="C100" s="553"/>
      <c r="D100" s="287" t="s">
        <v>42</v>
      </c>
      <c r="E100" s="291">
        <v>1125000</v>
      </c>
      <c r="F100" s="280">
        <v>0</v>
      </c>
      <c r="G100" s="280">
        <v>0</v>
      </c>
      <c r="H100" s="280">
        <v>0</v>
      </c>
      <c r="I100" s="285">
        <f t="shared" si="6"/>
        <v>1125000</v>
      </c>
    </row>
    <row r="101" spans="1:9" s="283" customFormat="1">
      <c r="A101" s="512"/>
      <c r="B101" s="556"/>
      <c r="C101" s="560"/>
      <c r="D101" s="287" t="s">
        <v>46</v>
      </c>
      <c r="E101" s="291">
        <f>E99-E100</f>
        <v>75000</v>
      </c>
      <c r="F101" s="280">
        <v>0</v>
      </c>
      <c r="G101" s="280">
        <v>0</v>
      </c>
      <c r="H101" s="280">
        <v>0</v>
      </c>
      <c r="I101" s="285">
        <f t="shared" si="6"/>
        <v>75000</v>
      </c>
    </row>
    <row r="102" spans="1:9" s="283" customFormat="1">
      <c r="A102" s="512"/>
      <c r="B102" s="556"/>
      <c r="C102" s="547" t="s">
        <v>166</v>
      </c>
      <c r="D102" s="287" t="s">
        <v>44</v>
      </c>
      <c r="E102" s="291">
        <v>12960000</v>
      </c>
      <c r="F102" s="280">
        <v>0</v>
      </c>
      <c r="G102" s="280">
        <v>0</v>
      </c>
      <c r="H102" s="280">
        <v>0</v>
      </c>
      <c r="I102" s="285">
        <f t="shared" si="6"/>
        <v>12960000</v>
      </c>
    </row>
    <row r="103" spans="1:9" s="283" customFormat="1">
      <c r="A103" s="512"/>
      <c r="B103" s="556"/>
      <c r="C103" s="542"/>
      <c r="D103" s="287" t="s">
        <v>42</v>
      </c>
      <c r="E103" s="291">
        <f>4844475*2</f>
        <v>9688950</v>
      </c>
      <c r="F103" s="280">
        <v>0</v>
      </c>
      <c r="G103" s="280">
        <v>0</v>
      </c>
      <c r="H103" s="280">
        <v>0</v>
      </c>
      <c r="I103" s="285">
        <f t="shared" si="6"/>
        <v>9688950</v>
      </c>
    </row>
    <row r="104" spans="1:9" s="283" customFormat="1">
      <c r="A104" s="512"/>
      <c r="B104" s="557"/>
      <c r="C104" s="543"/>
      <c r="D104" s="287" t="s">
        <v>46</v>
      </c>
      <c r="E104" s="291">
        <f>E102-E103</f>
        <v>3271050</v>
      </c>
      <c r="F104" s="280">
        <v>0</v>
      </c>
      <c r="G104" s="280">
        <v>0</v>
      </c>
      <c r="H104" s="280">
        <v>0</v>
      </c>
      <c r="I104" s="285">
        <f t="shared" si="6"/>
        <v>3271050</v>
      </c>
    </row>
    <row r="105" spans="1:9" s="283" customFormat="1">
      <c r="A105" s="512"/>
      <c r="B105" s="513" t="s">
        <v>207</v>
      </c>
      <c r="C105" s="514"/>
      <c r="D105" s="288" t="s">
        <v>44</v>
      </c>
      <c r="E105" s="289">
        <f>E84+E87+E90+E93+E96+E99+E102</f>
        <v>114166000</v>
      </c>
      <c r="F105" s="289">
        <v>0</v>
      </c>
      <c r="G105" s="289">
        <v>0</v>
      </c>
      <c r="H105" s="289">
        <v>0</v>
      </c>
      <c r="I105" s="290">
        <f t="shared" si="6"/>
        <v>114166000</v>
      </c>
    </row>
    <row r="106" spans="1:9" s="283" customFormat="1">
      <c r="A106" s="512"/>
      <c r="B106" s="515"/>
      <c r="C106" s="516"/>
      <c r="D106" s="288" t="s">
        <v>42</v>
      </c>
      <c r="E106" s="289">
        <f>E85+E88+E91+E94+E97+E100+E103</f>
        <v>82927610</v>
      </c>
      <c r="F106" s="289">
        <v>0</v>
      </c>
      <c r="G106" s="289">
        <v>0</v>
      </c>
      <c r="H106" s="289">
        <v>0</v>
      </c>
      <c r="I106" s="290">
        <f t="shared" si="6"/>
        <v>82927610</v>
      </c>
    </row>
    <row r="107" spans="1:9" s="283" customFormat="1">
      <c r="A107" s="512"/>
      <c r="B107" s="548"/>
      <c r="C107" s="549"/>
      <c r="D107" s="288" t="s">
        <v>46</v>
      </c>
      <c r="E107" s="289">
        <f>E86+E89+E92+E95+E98+E101+E104</f>
        <v>31238390</v>
      </c>
      <c r="F107" s="289">
        <v>0</v>
      </c>
      <c r="G107" s="289">
        <v>0</v>
      </c>
      <c r="H107" s="289">
        <v>0</v>
      </c>
      <c r="I107" s="290">
        <f>E107+F107+G107+H107</f>
        <v>31238390</v>
      </c>
    </row>
    <row r="108" spans="1:9" s="283" customFormat="1">
      <c r="A108" s="512"/>
      <c r="B108" s="550" t="s">
        <v>210</v>
      </c>
      <c r="C108" s="552" t="s">
        <v>245</v>
      </c>
      <c r="D108" s="287" t="s">
        <v>44</v>
      </c>
      <c r="E108" s="280">
        <v>0</v>
      </c>
      <c r="F108" s="291">
        <f>4000000+8015004</f>
        <v>12015004</v>
      </c>
      <c r="G108" s="280">
        <v>0</v>
      </c>
      <c r="H108" s="280">
        <v>0</v>
      </c>
      <c r="I108" s="285">
        <f t="shared" si="6"/>
        <v>12015004</v>
      </c>
    </row>
    <row r="109" spans="1:9" s="283" customFormat="1">
      <c r="A109" s="512"/>
      <c r="B109" s="551"/>
      <c r="C109" s="553"/>
      <c r="D109" s="287" t="s">
        <v>42</v>
      </c>
      <c r="E109" s="280">
        <v>0</v>
      </c>
      <c r="F109" s="291">
        <v>2400000</v>
      </c>
      <c r="G109" s="280">
        <v>0</v>
      </c>
      <c r="H109" s="280">
        <v>0</v>
      </c>
      <c r="I109" s="285">
        <f t="shared" si="6"/>
        <v>2400000</v>
      </c>
    </row>
    <row r="110" spans="1:9" s="283" customFormat="1">
      <c r="A110" s="512"/>
      <c r="B110" s="551"/>
      <c r="C110" s="553"/>
      <c r="D110" s="287" t="s">
        <v>46</v>
      </c>
      <c r="E110" s="280">
        <v>0</v>
      </c>
      <c r="F110" s="291">
        <f>F108-F109</f>
        <v>9615004</v>
      </c>
      <c r="G110" s="280">
        <v>0</v>
      </c>
      <c r="H110" s="280">
        <v>0</v>
      </c>
      <c r="I110" s="285">
        <f t="shared" si="6"/>
        <v>9615004</v>
      </c>
    </row>
    <row r="111" spans="1:9" s="283" customFormat="1">
      <c r="A111" s="512"/>
      <c r="B111" s="513" t="s">
        <v>209</v>
      </c>
      <c r="C111" s="514"/>
      <c r="D111" s="288" t="s">
        <v>44</v>
      </c>
      <c r="E111" s="289">
        <v>0</v>
      </c>
      <c r="F111" s="289">
        <f>F108</f>
        <v>12015004</v>
      </c>
      <c r="G111" s="289">
        <v>0</v>
      </c>
      <c r="H111" s="289">
        <v>0</v>
      </c>
      <c r="I111" s="290">
        <f t="shared" si="6"/>
        <v>12015004</v>
      </c>
    </row>
    <row r="112" spans="1:9" s="283" customFormat="1">
      <c r="A112" s="512"/>
      <c r="B112" s="515"/>
      <c r="C112" s="516"/>
      <c r="D112" s="288" t="s">
        <v>42</v>
      </c>
      <c r="E112" s="289">
        <v>0</v>
      </c>
      <c r="F112" s="289">
        <f>F109</f>
        <v>2400000</v>
      </c>
      <c r="G112" s="289">
        <v>0</v>
      </c>
      <c r="H112" s="289">
        <v>0</v>
      </c>
      <c r="I112" s="290">
        <f t="shared" si="6"/>
        <v>2400000</v>
      </c>
    </row>
    <row r="113" spans="1:9" s="283" customFormat="1" ht="17.25" thickBot="1">
      <c r="A113" s="570"/>
      <c r="B113" s="548"/>
      <c r="C113" s="549"/>
      <c r="D113" s="288" t="s">
        <v>46</v>
      </c>
      <c r="E113" s="289">
        <v>0</v>
      </c>
      <c r="F113" s="289">
        <f>F110</f>
        <v>9615004</v>
      </c>
      <c r="G113" s="289">
        <v>0</v>
      </c>
      <c r="H113" s="289">
        <v>0</v>
      </c>
      <c r="I113" s="290">
        <f t="shared" si="6"/>
        <v>9615004</v>
      </c>
    </row>
    <row r="114" spans="1:9" s="283" customFormat="1">
      <c r="A114" s="519" t="s">
        <v>130</v>
      </c>
      <c r="B114" s="522" t="s">
        <v>177</v>
      </c>
      <c r="C114" s="523"/>
      <c r="D114" s="293" t="s">
        <v>44</v>
      </c>
      <c r="E114" s="294">
        <f>E72+E81+E105+E111</f>
        <v>1725998905</v>
      </c>
      <c r="F114" s="294">
        <f>F111+F105+F81+F72</f>
        <v>1484769677</v>
      </c>
      <c r="G114" s="294">
        <f t="shared" ref="G114:H116" si="7">G60+G63+G72+G81+G105+G111</f>
        <v>0</v>
      </c>
      <c r="H114" s="294">
        <f t="shared" si="7"/>
        <v>0</v>
      </c>
      <c r="I114" s="295">
        <f t="shared" si="6"/>
        <v>3210768582</v>
      </c>
    </row>
    <row r="115" spans="1:9" s="283" customFormat="1">
      <c r="A115" s="520"/>
      <c r="B115" s="524"/>
      <c r="C115" s="525"/>
      <c r="D115" s="296" t="s">
        <v>42</v>
      </c>
      <c r="E115" s="297">
        <f>E112+E106+E82+E73</f>
        <v>1567981021</v>
      </c>
      <c r="F115" s="297">
        <f>F112+F106+F82+F73</f>
        <v>530302205</v>
      </c>
      <c r="G115" s="297">
        <f t="shared" si="7"/>
        <v>0</v>
      </c>
      <c r="H115" s="297">
        <f t="shared" si="7"/>
        <v>0</v>
      </c>
      <c r="I115" s="332">
        <f t="shared" si="6"/>
        <v>2098283226</v>
      </c>
    </row>
    <row r="116" spans="1:9" s="283" customFormat="1" ht="17.25" thickBot="1">
      <c r="A116" s="521"/>
      <c r="B116" s="526"/>
      <c r="C116" s="527"/>
      <c r="D116" s="299" t="s">
        <v>46</v>
      </c>
      <c r="E116" s="300">
        <f>E113+E107+E83+E74</f>
        <v>158017884</v>
      </c>
      <c r="F116" s="300">
        <f>F113+F107+F83+F74</f>
        <v>954467472</v>
      </c>
      <c r="G116" s="300">
        <f t="shared" si="7"/>
        <v>0</v>
      </c>
      <c r="H116" s="300">
        <f t="shared" si="7"/>
        <v>0</v>
      </c>
      <c r="I116" s="330">
        <f t="shared" si="6"/>
        <v>1112485356</v>
      </c>
    </row>
    <row r="117" spans="1:9" s="283" customFormat="1">
      <c r="A117" s="512" t="s">
        <v>178</v>
      </c>
      <c r="B117" s="551" t="s">
        <v>178</v>
      </c>
      <c r="C117" s="553" t="s">
        <v>178</v>
      </c>
      <c r="D117" s="287" t="s">
        <v>44</v>
      </c>
      <c r="E117" s="280">
        <v>44068933</v>
      </c>
      <c r="F117" s="280">
        <v>0</v>
      </c>
      <c r="G117" s="280">
        <v>0</v>
      </c>
      <c r="H117" s="280">
        <v>0</v>
      </c>
      <c r="I117" s="285">
        <f t="shared" si="6"/>
        <v>44068933</v>
      </c>
    </row>
    <row r="118" spans="1:9" s="283" customFormat="1">
      <c r="A118" s="512"/>
      <c r="B118" s="551"/>
      <c r="C118" s="553"/>
      <c r="D118" s="287" t="s">
        <v>42</v>
      </c>
      <c r="E118" s="280">
        <v>44068933</v>
      </c>
      <c r="F118" s="280">
        <v>7675398</v>
      </c>
      <c r="G118" s="280">
        <v>0</v>
      </c>
      <c r="H118" s="280">
        <v>0</v>
      </c>
      <c r="I118" s="285">
        <f t="shared" si="6"/>
        <v>51744331</v>
      </c>
    </row>
    <row r="119" spans="1:9" s="283" customFormat="1">
      <c r="A119" s="512"/>
      <c r="B119" s="551"/>
      <c r="C119" s="553"/>
      <c r="D119" s="287" t="s">
        <v>46</v>
      </c>
      <c r="E119" s="280">
        <f>E117-E118</f>
        <v>0</v>
      </c>
      <c r="F119" s="280">
        <f>F117-F118</f>
        <v>-7675398</v>
      </c>
      <c r="G119" s="280">
        <v>0</v>
      </c>
      <c r="H119" s="280">
        <v>0</v>
      </c>
      <c r="I119" s="285">
        <f t="shared" si="6"/>
        <v>-7675398</v>
      </c>
    </row>
    <row r="120" spans="1:9" s="283" customFormat="1">
      <c r="A120" s="512"/>
      <c r="B120" s="513" t="s">
        <v>213</v>
      </c>
      <c r="C120" s="514"/>
      <c r="D120" s="288" t="s">
        <v>44</v>
      </c>
      <c r="E120" s="289">
        <f t="shared" ref="E120:E125" si="8">E117</f>
        <v>44068933</v>
      </c>
      <c r="F120" s="289">
        <v>0</v>
      </c>
      <c r="G120" s="289">
        <f t="shared" ref="G120:I123" si="9">G117</f>
        <v>0</v>
      </c>
      <c r="H120" s="289">
        <f t="shared" si="9"/>
        <v>0</v>
      </c>
      <c r="I120" s="290">
        <f>I117</f>
        <v>44068933</v>
      </c>
    </row>
    <row r="121" spans="1:9" s="283" customFormat="1">
      <c r="A121" s="512"/>
      <c r="B121" s="515"/>
      <c r="C121" s="516"/>
      <c r="D121" s="288" t="s">
        <v>42</v>
      </c>
      <c r="E121" s="289">
        <f t="shared" si="8"/>
        <v>44068933</v>
      </c>
      <c r="F121" s="289">
        <f>F118</f>
        <v>7675398</v>
      </c>
      <c r="G121" s="289">
        <f t="shared" si="9"/>
        <v>0</v>
      </c>
      <c r="H121" s="289">
        <f t="shared" si="9"/>
        <v>0</v>
      </c>
      <c r="I121" s="290">
        <f t="shared" si="9"/>
        <v>51744331</v>
      </c>
    </row>
    <row r="122" spans="1:9" s="283" customFormat="1" ht="17.25" thickBot="1">
      <c r="A122" s="554"/>
      <c r="B122" s="517"/>
      <c r="C122" s="518"/>
      <c r="D122" s="292" t="s">
        <v>46</v>
      </c>
      <c r="E122" s="289">
        <f t="shared" si="8"/>
        <v>0</v>
      </c>
      <c r="F122" s="289">
        <f>F119</f>
        <v>-7675398</v>
      </c>
      <c r="G122" s="289">
        <f t="shared" si="9"/>
        <v>0</v>
      </c>
      <c r="H122" s="289">
        <f t="shared" si="9"/>
        <v>0</v>
      </c>
      <c r="I122" s="290">
        <f t="shared" si="9"/>
        <v>-7675398</v>
      </c>
    </row>
    <row r="123" spans="1:9" s="283" customFormat="1">
      <c r="A123" s="519" t="s">
        <v>178</v>
      </c>
      <c r="B123" s="522" t="s">
        <v>177</v>
      </c>
      <c r="C123" s="523"/>
      <c r="D123" s="293" t="s">
        <v>44</v>
      </c>
      <c r="E123" s="294">
        <f t="shared" si="8"/>
        <v>44068933</v>
      </c>
      <c r="F123" s="294">
        <f>F120</f>
        <v>0</v>
      </c>
      <c r="G123" s="294">
        <f>G120</f>
        <v>0</v>
      </c>
      <c r="H123" s="294">
        <f t="shared" si="9"/>
        <v>0</v>
      </c>
      <c r="I123" s="295">
        <f>E123+F123+G123+H123</f>
        <v>44068933</v>
      </c>
    </row>
    <row r="124" spans="1:9" s="283" customFormat="1">
      <c r="A124" s="520"/>
      <c r="B124" s="524"/>
      <c r="C124" s="525"/>
      <c r="D124" s="296" t="s">
        <v>42</v>
      </c>
      <c r="E124" s="297">
        <f t="shared" si="8"/>
        <v>44068933</v>
      </c>
      <c r="F124" s="297">
        <f>F121</f>
        <v>7675398</v>
      </c>
      <c r="G124" s="297">
        <v>0</v>
      </c>
      <c r="H124" s="297">
        <v>0</v>
      </c>
      <c r="I124" s="298">
        <f t="shared" ref="I124:I137" si="10">E124+F124+G124+H124</f>
        <v>51744331</v>
      </c>
    </row>
    <row r="125" spans="1:9" s="283" customFormat="1" ht="17.25" thickBot="1">
      <c r="A125" s="521"/>
      <c r="B125" s="526"/>
      <c r="C125" s="527"/>
      <c r="D125" s="299" t="s">
        <v>46</v>
      </c>
      <c r="E125" s="300">
        <f t="shared" si="8"/>
        <v>0</v>
      </c>
      <c r="F125" s="300">
        <f>F122</f>
        <v>-7675398</v>
      </c>
      <c r="G125" s="300">
        <f>G110</f>
        <v>0</v>
      </c>
      <c r="H125" s="300">
        <v>0</v>
      </c>
      <c r="I125" s="301">
        <f t="shared" si="10"/>
        <v>-7675398</v>
      </c>
    </row>
    <row r="126" spans="1:9" s="283" customFormat="1" ht="16.5" customHeight="1">
      <c r="A126" s="537" t="s">
        <v>174</v>
      </c>
      <c r="B126" s="538" t="s">
        <v>169</v>
      </c>
      <c r="C126" s="541" t="s">
        <v>222</v>
      </c>
      <c r="D126" s="287" t="s">
        <v>71</v>
      </c>
      <c r="E126" s="313">
        <v>0</v>
      </c>
      <c r="F126" s="183">
        <v>0</v>
      </c>
      <c r="G126" s="183">
        <v>0</v>
      </c>
      <c r="H126" s="183">
        <v>0</v>
      </c>
      <c r="I126" s="302">
        <f t="shared" si="10"/>
        <v>0</v>
      </c>
    </row>
    <row r="127" spans="1:9" s="283" customFormat="1">
      <c r="A127" s="512"/>
      <c r="B127" s="539"/>
      <c r="C127" s="542"/>
      <c r="D127" s="287" t="s">
        <v>42</v>
      </c>
      <c r="E127" s="291">
        <f>49562371+19</f>
        <v>49562390</v>
      </c>
      <c r="F127" s="94">
        <v>0</v>
      </c>
      <c r="G127" s="94">
        <v>0</v>
      </c>
      <c r="H127" s="94">
        <v>0</v>
      </c>
      <c r="I127" s="285">
        <f t="shared" si="10"/>
        <v>49562390</v>
      </c>
    </row>
    <row r="128" spans="1:9" s="283" customFormat="1">
      <c r="A128" s="512"/>
      <c r="B128" s="539"/>
      <c r="C128" s="543"/>
      <c r="D128" s="303" t="s">
        <v>46</v>
      </c>
      <c r="E128" s="280">
        <f>E126-E127</f>
        <v>-49562390</v>
      </c>
      <c r="F128" s="94">
        <v>0</v>
      </c>
      <c r="G128" s="94">
        <f>G126-G127</f>
        <v>0</v>
      </c>
      <c r="H128" s="94">
        <f>H126-H127</f>
        <v>0</v>
      </c>
      <c r="I128" s="285">
        <f t="shared" si="10"/>
        <v>-49562390</v>
      </c>
    </row>
    <row r="129" spans="1:9" s="283" customFormat="1">
      <c r="A129" s="304"/>
      <c r="B129" s="539"/>
      <c r="C129" s="544" t="s">
        <v>229</v>
      </c>
      <c r="D129" s="305" t="s">
        <v>71</v>
      </c>
      <c r="E129" s="291">
        <v>0</v>
      </c>
      <c r="F129" s="133">
        <v>0</v>
      </c>
      <c r="G129" s="94">
        <v>0</v>
      </c>
      <c r="H129" s="94">
        <v>0</v>
      </c>
      <c r="I129" s="285">
        <f t="shared" si="10"/>
        <v>0</v>
      </c>
    </row>
    <row r="130" spans="1:9" s="283" customFormat="1">
      <c r="A130" s="304"/>
      <c r="B130" s="539"/>
      <c r="C130" s="545"/>
      <c r="D130" s="305" t="s">
        <v>72</v>
      </c>
      <c r="E130" s="291">
        <v>0</v>
      </c>
      <c r="F130" s="133">
        <v>132563157</v>
      </c>
      <c r="G130" s="94">
        <v>0</v>
      </c>
      <c r="H130" s="94">
        <v>0</v>
      </c>
      <c r="I130" s="285">
        <f t="shared" si="10"/>
        <v>132563157</v>
      </c>
    </row>
    <row r="131" spans="1:9" s="283" customFormat="1">
      <c r="A131" s="304"/>
      <c r="B131" s="539"/>
      <c r="C131" s="546"/>
      <c r="D131" s="305" t="s">
        <v>73</v>
      </c>
      <c r="E131" s="291">
        <v>0</v>
      </c>
      <c r="F131" s="133">
        <f>F129-F130</f>
        <v>-132563157</v>
      </c>
      <c r="G131" s="94">
        <f>G129-G130</f>
        <v>0</v>
      </c>
      <c r="H131" s="94">
        <f>H129-H130</f>
        <v>0</v>
      </c>
      <c r="I131" s="285">
        <f t="shared" si="10"/>
        <v>-132563157</v>
      </c>
    </row>
    <row r="132" spans="1:9" s="283" customFormat="1">
      <c r="A132" s="306"/>
      <c r="B132" s="539"/>
      <c r="C132" s="547" t="s">
        <v>308</v>
      </c>
      <c r="D132" s="307" t="s">
        <v>71</v>
      </c>
      <c r="E132" s="280">
        <v>0</v>
      </c>
      <c r="F132" s="94">
        <v>0</v>
      </c>
      <c r="G132" s="94">
        <v>0</v>
      </c>
      <c r="H132" s="94">
        <v>0</v>
      </c>
      <c r="I132" s="285">
        <f>E132+F132+G132+H132</f>
        <v>0</v>
      </c>
    </row>
    <row r="133" spans="1:9" s="283" customFormat="1">
      <c r="A133" s="306"/>
      <c r="B133" s="539"/>
      <c r="C133" s="542"/>
      <c r="D133" s="307" t="s">
        <v>72</v>
      </c>
      <c r="E133" s="286">
        <v>10639317</v>
      </c>
      <c r="F133" s="94">
        <v>0</v>
      </c>
      <c r="G133" s="94">
        <v>0</v>
      </c>
      <c r="H133" s="94">
        <v>0</v>
      </c>
      <c r="I133" s="285">
        <f t="shared" si="10"/>
        <v>10639317</v>
      </c>
    </row>
    <row r="134" spans="1:9" s="283" customFormat="1">
      <c r="A134" s="306"/>
      <c r="B134" s="539"/>
      <c r="C134" s="543"/>
      <c r="D134" s="308" t="s">
        <v>73</v>
      </c>
      <c r="E134" s="309">
        <f>E132-E133</f>
        <v>-10639317</v>
      </c>
      <c r="F134" s="310">
        <v>0</v>
      </c>
      <c r="G134" s="94">
        <f>G132-G133</f>
        <v>0</v>
      </c>
      <c r="H134" s="94">
        <f>H132-H133</f>
        <v>0</v>
      </c>
      <c r="I134" s="285">
        <f t="shared" si="10"/>
        <v>-10639317</v>
      </c>
    </row>
    <row r="135" spans="1:9" s="283" customFormat="1">
      <c r="A135" s="306"/>
      <c r="B135" s="539"/>
      <c r="C135" s="547" t="s">
        <v>309</v>
      </c>
      <c r="D135" s="307" t="s">
        <v>71</v>
      </c>
      <c r="E135" s="94">
        <v>0</v>
      </c>
      <c r="F135" s="94">
        <v>0</v>
      </c>
      <c r="G135" s="94">
        <v>0</v>
      </c>
      <c r="H135" s="94">
        <v>0</v>
      </c>
      <c r="I135" s="285">
        <f t="shared" si="10"/>
        <v>0</v>
      </c>
    </row>
    <row r="136" spans="1:9" s="283" customFormat="1">
      <c r="A136" s="306"/>
      <c r="B136" s="539"/>
      <c r="C136" s="542"/>
      <c r="D136" s="307" t="s">
        <v>72</v>
      </c>
      <c r="E136" s="94">
        <v>0</v>
      </c>
      <c r="F136" s="94">
        <v>604854</v>
      </c>
      <c r="G136" s="94">
        <v>0</v>
      </c>
      <c r="H136" s="94">
        <v>0</v>
      </c>
      <c r="I136" s="285">
        <f t="shared" si="10"/>
        <v>604854</v>
      </c>
    </row>
    <row r="137" spans="1:9" s="283" customFormat="1">
      <c r="A137" s="306"/>
      <c r="B137" s="540"/>
      <c r="C137" s="543"/>
      <c r="D137" s="307" t="s">
        <v>73</v>
      </c>
      <c r="E137" s="94">
        <v>0</v>
      </c>
      <c r="F137" s="94">
        <f>F135-F136</f>
        <v>-604854</v>
      </c>
      <c r="G137" s="94">
        <v>0</v>
      </c>
      <c r="H137" s="94">
        <v>0</v>
      </c>
      <c r="I137" s="285">
        <f t="shared" si="10"/>
        <v>-604854</v>
      </c>
    </row>
    <row r="138" spans="1:9" s="283" customFormat="1">
      <c r="A138" s="512"/>
      <c r="B138" s="513" t="s">
        <v>214</v>
      </c>
      <c r="C138" s="514"/>
      <c r="D138" s="288" t="s">
        <v>44</v>
      </c>
      <c r="E138" s="289">
        <f>E126+E129+E132+E135</f>
        <v>0</v>
      </c>
      <c r="F138" s="289">
        <f>F126+F129+F132+F135</f>
        <v>0</v>
      </c>
      <c r="G138" s="289">
        <f t="shared" ref="G138:H140" si="11">G126</f>
        <v>0</v>
      </c>
      <c r="H138" s="289">
        <f t="shared" si="11"/>
        <v>0</v>
      </c>
      <c r="I138" s="290">
        <f>I126+I129+I132+I135</f>
        <v>0</v>
      </c>
    </row>
    <row r="139" spans="1:9" s="283" customFormat="1">
      <c r="A139" s="512"/>
      <c r="B139" s="515"/>
      <c r="C139" s="516"/>
      <c r="D139" s="288" t="s">
        <v>42</v>
      </c>
      <c r="E139" s="289">
        <f>E127+E130+E133+E136</f>
        <v>60201707</v>
      </c>
      <c r="F139" s="289">
        <f>F127+F130+F133+F136</f>
        <v>133168011</v>
      </c>
      <c r="G139" s="289">
        <f t="shared" si="11"/>
        <v>0</v>
      </c>
      <c r="H139" s="289">
        <f t="shared" si="11"/>
        <v>0</v>
      </c>
      <c r="I139" s="290">
        <f>I127+I130+I133+I136</f>
        <v>193369718</v>
      </c>
    </row>
    <row r="140" spans="1:9" s="283" customFormat="1" ht="17.25" thickBot="1">
      <c r="A140" s="512"/>
      <c r="B140" s="517"/>
      <c r="C140" s="518"/>
      <c r="D140" s="320" t="s">
        <v>46</v>
      </c>
      <c r="E140" s="289">
        <f>E128+E131+E134</f>
        <v>-60201707</v>
      </c>
      <c r="F140" s="289">
        <f>F128+F131+F134+F137</f>
        <v>-133168011</v>
      </c>
      <c r="G140" s="289">
        <f t="shared" si="11"/>
        <v>0</v>
      </c>
      <c r="H140" s="289">
        <f t="shared" si="11"/>
        <v>0</v>
      </c>
      <c r="I140" s="290">
        <f>I128+I131+I134+I137</f>
        <v>-193369718</v>
      </c>
    </row>
    <row r="141" spans="1:9" s="283" customFormat="1">
      <c r="A141" s="519" t="s">
        <v>174</v>
      </c>
      <c r="B141" s="522" t="s">
        <v>177</v>
      </c>
      <c r="C141" s="523"/>
      <c r="D141" s="293" t="s">
        <v>44</v>
      </c>
      <c r="E141" s="294">
        <f t="shared" ref="E141:H143" si="12">E138</f>
        <v>0</v>
      </c>
      <c r="F141" s="294">
        <f t="shared" si="12"/>
        <v>0</v>
      </c>
      <c r="G141" s="294">
        <f t="shared" si="12"/>
        <v>0</v>
      </c>
      <c r="H141" s="294">
        <f t="shared" si="12"/>
        <v>0</v>
      </c>
      <c r="I141" s="295">
        <f>I138</f>
        <v>0</v>
      </c>
    </row>
    <row r="142" spans="1:9" s="283" customFormat="1">
      <c r="A142" s="520"/>
      <c r="B142" s="524"/>
      <c r="C142" s="525"/>
      <c r="D142" s="296" t="s">
        <v>42</v>
      </c>
      <c r="E142" s="297">
        <f t="shared" si="12"/>
        <v>60201707</v>
      </c>
      <c r="F142" s="297">
        <f t="shared" si="12"/>
        <v>133168011</v>
      </c>
      <c r="G142" s="297">
        <f t="shared" si="12"/>
        <v>0</v>
      </c>
      <c r="H142" s="297">
        <f t="shared" si="12"/>
        <v>0</v>
      </c>
      <c r="I142" s="298">
        <f>I139</f>
        <v>193369718</v>
      </c>
    </row>
    <row r="143" spans="1:9" s="283" customFormat="1" ht="17.25" thickBot="1">
      <c r="A143" s="521"/>
      <c r="B143" s="526"/>
      <c r="C143" s="527"/>
      <c r="D143" s="299" t="s">
        <v>46</v>
      </c>
      <c r="E143" s="300">
        <f t="shared" si="12"/>
        <v>-60201707</v>
      </c>
      <c r="F143" s="300">
        <f t="shared" si="12"/>
        <v>-133168011</v>
      </c>
      <c r="G143" s="300">
        <f t="shared" si="12"/>
        <v>0</v>
      </c>
      <c r="H143" s="300">
        <f t="shared" si="12"/>
        <v>0</v>
      </c>
      <c r="I143" s="301">
        <f>I140</f>
        <v>-193369718</v>
      </c>
    </row>
    <row r="144" spans="1:9" s="283" customFormat="1">
      <c r="A144" s="528" t="s">
        <v>63</v>
      </c>
      <c r="B144" s="529"/>
      <c r="C144" s="530"/>
      <c r="D144" s="158" t="s">
        <v>44</v>
      </c>
      <c r="E144" s="163">
        <f t="shared" ref="E144:F146" si="13">E141+E123+E114+E45</f>
        <v>1958234933</v>
      </c>
      <c r="F144" s="163">
        <f t="shared" si="13"/>
        <v>1484769677</v>
      </c>
      <c r="G144" s="163">
        <f t="shared" ref="G144:I146" si="14">G45+G114+G123+G141</f>
        <v>0</v>
      </c>
      <c r="H144" s="163">
        <f t="shared" si="14"/>
        <v>0</v>
      </c>
      <c r="I144" s="164">
        <f t="shared" si="14"/>
        <v>3443004610</v>
      </c>
    </row>
    <row r="145" spans="1:9" s="283" customFormat="1">
      <c r="A145" s="531"/>
      <c r="B145" s="532"/>
      <c r="C145" s="533"/>
      <c r="D145" s="165" t="s">
        <v>42</v>
      </c>
      <c r="E145" s="166">
        <f t="shared" si="13"/>
        <v>1847006631</v>
      </c>
      <c r="F145" s="166">
        <f t="shared" si="13"/>
        <v>671145614</v>
      </c>
      <c r="G145" s="166">
        <f t="shared" si="14"/>
        <v>0</v>
      </c>
      <c r="H145" s="166">
        <f t="shared" si="14"/>
        <v>0</v>
      </c>
      <c r="I145" s="167">
        <f t="shared" si="14"/>
        <v>2518152245</v>
      </c>
    </row>
    <row r="146" spans="1:9" s="283" customFormat="1" ht="17.25" thickBot="1">
      <c r="A146" s="534"/>
      <c r="B146" s="535"/>
      <c r="C146" s="536"/>
      <c r="D146" s="216" t="s">
        <v>46</v>
      </c>
      <c r="E146" s="154">
        <f t="shared" si="13"/>
        <v>111228302</v>
      </c>
      <c r="F146" s="154">
        <f t="shared" si="13"/>
        <v>813624063</v>
      </c>
      <c r="G146" s="154">
        <f t="shared" si="14"/>
        <v>0</v>
      </c>
      <c r="H146" s="154">
        <f t="shared" si="14"/>
        <v>0</v>
      </c>
      <c r="I146" s="155">
        <f t="shared" si="14"/>
        <v>924852365</v>
      </c>
    </row>
  </sheetData>
  <sheetProtection password="CC3D" sheet="1" formatCells="0" formatColumns="0" formatRows="0" insertColumns="0" insertRows="0" insertHyperlinks="0" deleteColumns="0" deleteRows="0" sort="0" autoFilter="0" pivotTables="0"/>
  <mergeCells count="73">
    <mergeCell ref="A1:I2"/>
    <mergeCell ref="A4:C4"/>
    <mergeCell ref="D4:D5"/>
    <mergeCell ref="E4:E5"/>
    <mergeCell ref="F4:F5"/>
    <mergeCell ref="G4:G5"/>
    <mergeCell ref="H4:H5"/>
    <mergeCell ref="I4:I5"/>
    <mergeCell ref="B42:C44"/>
    <mergeCell ref="A6:A44"/>
    <mergeCell ref="B6:B23"/>
    <mergeCell ref="C6:C8"/>
    <mergeCell ref="C9:C11"/>
    <mergeCell ref="C12:C14"/>
    <mergeCell ref="C15:C17"/>
    <mergeCell ref="C18:C20"/>
    <mergeCell ref="C21:C23"/>
    <mergeCell ref="B24:C26"/>
    <mergeCell ref="B27:B41"/>
    <mergeCell ref="C27:C29"/>
    <mergeCell ref="C30:C32"/>
    <mergeCell ref="C33:C35"/>
    <mergeCell ref="C36:C38"/>
    <mergeCell ref="C39:C41"/>
    <mergeCell ref="A45:A47"/>
    <mergeCell ref="B45:C47"/>
    <mergeCell ref="A48:A113"/>
    <mergeCell ref="B48:B71"/>
    <mergeCell ref="C48:C50"/>
    <mergeCell ref="C51:C53"/>
    <mergeCell ref="C54:C56"/>
    <mergeCell ref="C57:C59"/>
    <mergeCell ref="C60:C62"/>
    <mergeCell ref="C63:C65"/>
    <mergeCell ref="C66:C68"/>
    <mergeCell ref="C69:C71"/>
    <mergeCell ref="B72:C74"/>
    <mergeCell ref="B75:B80"/>
    <mergeCell ref="C75:C77"/>
    <mergeCell ref="C78:C80"/>
    <mergeCell ref="B81:C83"/>
    <mergeCell ref="B84:B104"/>
    <mergeCell ref="C84:C86"/>
    <mergeCell ref="C87:C89"/>
    <mergeCell ref="C90:C92"/>
    <mergeCell ref="C93:C95"/>
    <mergeCell ref="C96:C98"/>
    <mergeCell ref="C99:C101"/>
    <mergeCell ref="C102:C104"/>
    <mergeCell ref="A123:A125"/>
    <mergeCell ref="B123:C125"/>
    <mergeCell ref="B105:C107"/>
    <mergeCell ref="B108:B110"/>
    <mergeCell ref="C108:C110"/>
    <mergeCell ref="B111:C113"/>
    <mergeCell ref="A114:A116"/>
    <mergeCell ref="B114:C116"/>
    <mergeCell ref="A117:A119"/>
    <mergeCell ref="B117:B119"/>
    <mergeCell ref="C117:C119"/>
    <mergeCell ref="A120:A122"/>
    <mergeCell ref="B120:C122"/>
    <mergeCell ref="A126:A128"/>
    <mergeCell ref="B126:B137"/>
    <mergeCell ref="C126:C128"/>
    <mergeCell ref="C129:C131"/>
    <mergeCell ref="C132:C134"/>
    <mergeCell ref="C135:C137"/>
    <mergeCell ref="A138:A140"/>
    <mergeCell ref="B138:C140"/>
    <mergeCell ref="A141:A143"/>
    <mergeCell ref="B141:C143"/>
    <mergeCell ref="A144:C146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71"/>
  <sheetViews>
    <sheetView topLeftCell="A22" zoomScale="80" zoomScaleNormal="80" workbookViewId="0">
      <selection activeCell="K22" sqref="K22:L22"/>
    </sheetView>
  </sheetViews>
  <sheetFormatPr defaultRowHeight="13.5"/>
  <cols>
    <col min="1" max="3" width="13.5" style="14" customWidth="1"/>
    <col min="4" max="4" width="24.25" style="14" bestFit="1" customWidth="1"/>
    <col min="5" max="5" width="15.375" style="13" customWidth="1"/>
    <col min="6" max="6" width="13.75" style="13" bestFit="1" customWidth="1"/>
    <col min="7" max="7" width="17.75" style="13" bestFit="1" customWidth="1"/>
    <col min="8" max="8" width="10.25" style="13" bestFit="1" customWidth="1"/>
    <col min="9" max="10" width="9" style="13"/>
    <col min="11" max="11" width="11.875" style="13" bestFit="1" customWidth="1"/>
    <col min="12" max="16384" width="9" style="13"/>
  </cols>
  <sheetData>
    <row r="1" spans="1:7" ht="32.25" customHeight="1">
      <c r="A1" s="600" t="s">
        <v>310</v>
      </c>
      <c r="B1" s="600"/>
      <c r="C1" s="600"/>
      <c r="D1" s="600"/>
      <c r="E1" s="600"/>
      <c r="F1" s="600"/>
      <c r="G1" s="600"/>
    </row>
    <row r="2" spans="1:7" ht="24" customHeight="1" thickBot="1">
      <c r="A2" s="207" t="s">
        <v>288</v>
      </c>
      <c r="B2" s="22"/>
      <c r="C2" s="22"/>
      <c r="E2" s="15"/>
      <c r="F2" s="15"/>
      <c r="G2" s="21" t="s">
        <v>27</v>
      </c>
    </row>
    <row r="3" spans="1:7" ht="24" customHeight="1">
      <c r="A3" s="20" t="s">
        <v>56</v>
      </c>
      <c r="B3" s="151" t="s">
        <v>171</v>
      </c>
      <c r="C3" s="151" t="s">
        <v>176</v>
      </c>
      <c r="D3" s="19" t="s">
        <v>62</v>
      </c>
      <c r="E3" s="19" t="s">
        <v>9</v>
      </c>
      <c r="F3" s="19" t="s">
        <v>67</v>
      </c>
      <c r="G3" s="18" t="s">
        <v>13</v>
      </c>
    </row>
    <row r="4" spans="1:7" s="79" customFormat="1" ht="26.25" customHeight="1">
      <c r="A4" s="77" t="s">
        <v>86</v>
      </c>
      <c r="B4" s="218" t="s">
        <v>311</v>
      </c>
      <c r="C4" s="218" t="s">
        <v>179</v>
      </c>
      <c r="D4" s="74" t="s">
        <v>180</v>
      </c>
      <c r="E4" s="340">
        <v>285649910</v>
      </c>
      <c r="F4" s="78" t="s">
        <v>87</v>
      </c>
      <c r="G4" s="184" t="s">
        <v>240</v>
      </c>
    </row>
    <row r="5" spans="1:7" s="79" customFormat="1" ht="26.25" customHeight="1">
      <c r="A5" s="77" t="s">
        <v>86</v>
      </c>
      <c r="B5" s="218" t="s">
        <v>312</v>
      </c>
      <c r="C5" s="218" t="s">
        <v>179</v>
      </c>
      <c r="D5" s="74" t="s">
        <v>180</v>
      </c>
      <c r="E5" s="341">
        <v>204791200</v>
      </c>
      <c r="F5" s="78" t="s">
        <v>87</v>
      </c>
      <c r="G5" s="184" t="s">
        <v>241</v>
      </c>
    </row>
    <row r="6" spans="1:7" s="79" customFormat="1" ht="26.25" customHeight="1">
      <c r="A6" s="77" t="s">
        <v>86</v>
      </c>
      <c r="B6" s="218" t="s">
        <v>313</v>
      </c>
      <c r="C6" s="218" t="s">
        <v>179</v>
      </c>
      <c r="D6" s="74" t="s">
        <v>180</v>
      </c>
      <c r="E6" s="341">
        <v>240065000</v>
      </c>
      <c r="F6" s="78" t="s">
        <v>87</v>
      </c>
      <c r="G6" s="184" t="s">
        <v>314</v>
      </c>
    </row>
    <row r="7" spans="1:7" s="79" customFormat="1" ht="26.25" customHeight="1">
      <c r="A7" s="77" t="s">
        <v>86</v>
      </c>
      <c r="B7" s="218" t="s">
        <v>315</v>
      </c>
      <c r="C7" s="218" t="s">
        <v>179</v>
      </c>
      <c r="D7" s="74" t="s">
        <v>180</v>
      </c>
      <c r="E7" s="341">
        <v>69493890</v>
      </c>
      <c r="F7" s="78" t="s">
        <v>87</v>
      </c>
      <c r="G7" s="184" t="s">
        <v>316</v>
      </c>
    </row>
    <row r="8" spans="1:7" s="79" customFormat="1" ht="26.25" customHeight="1">
      <c r="A8" s="601" t="s">
        <v>172</v>
      </c>
      <c r="B8" s="602"/>
      <c r="C8" s="595"/>
      <c r="D8" s="596"/>
      <c r="E8" s="152">
        <f>SUM(E4:E7)</f>
        <v>800000000</v>
      </c>
      <c r="F8" s="78"/>
      <c r="G8" s="184"/>
    </row>
    <row r="9" spans="1:7" s="79" customFormat="1" ht="26.25" customHeight="1">
      <c r="A9" s="74" t="s">
        <v>86</v>
      </c>
      <c r="B9" s="191" t="s">
        <v>317</v>
      </c>
      <c r="C9" s="74" t="s">
        <v>179</v>
      </c>
      <c r="D9" s="74" t="s">
        <v>193</v>
      </c>
      <c r="E9" s="83">
        <v>374350000</v>
      </c>
      <c r="F9" s="78" t="s">
        <v>87</v>
      </c>
      <c r="G9" s="184" t="s">
        <v>246</v>
      </c>
    </row>
    <row r="10" spans="1:7" s="79" customFormat="1" ht="26.25" customHeight="1">
      <c r="A10" s="160" t="s">
        <v>86</v>
      </c>
      <c r="B10" s="192" t="s">
        <v>318</v>
      </c>
      <c r="C10" s="218" t="s">
        <v>179</v>
      </c>
      <c r="D10" s="74" t="s">
        <v>193</v>
      </c>
      <c r="E10" s="83">
        <v>374350000</v>
      </c>
      <c r="F10" s="78" t="s">
        <v>87</v>
      </c>
      <c r="G10" s="184" t="s">
        <v>247</v>
      </c>
    </row>
    <row r="11" spans="1:7" s="79" customFormat="1" ht="26.25" customHeight="1">
      <c r="A11" s="160" t="s">
        <v>86</v>
      </c>
      <c r="B11" s="192" t="s">
        <v>319</v>
      </c>
      <c r="C11" s="218" t="s">
        <v>179</v>
      </c>
      <c r="D11" s="74" t="s">
        <v>193</v>
      </c>
      <c r="E11" s="83">
        <v>151300000</v>
      </c>
      <c r="F11" s="78" t="s">
        <v>87</v>
      </c>
      <c r="G11" s="184" t="s">
        <v>266</v>
      </c>
    </row>
    <row r="12" spans="1:7" s="79" customFormat="1" ht="26.25" customHeight="1">
      <c r="A12" s="160" t="s">
        <v>86</v>
      </c>
      <c r="B12" s="192" t="s">
        <v>320</v>
      </c>
      <c r="C12" s="218" t="s">
        <v>179</v>
      </c>
      <c r="D12" s="74" t="s">
        <v>193</v>
      </c>
      <c r="E12" s="83">
        <v>100000000</v>
      </c>
      <c r="F12" s="78" t="s">
        <v>87</v>
      </c>
      <c r="G12" s="184" t="s">
        <v>269</v>
      </c>
    </row>
    <row r="13" spans="1:7" s="79" customFormat="1" ht="26.25" customHeight="1">
      <c r="A13" s="594" t="s">
        <v>172</v>
      </c>
      <c r="B13" s="595"/>
      <c r="C13" s="595"/>
      <c r="D13" s="596"/>
      <c r="E13" s="152">
        <f>SUM(E9:E12)</f>
        <v>1000000000</v>
      </c>
      <c r="F13" s="78"/>
      <c r="G13" s="184"/>
    </row>
    <row r="14" spans="1:7" s="79" customFormat="1" ht="26.25" customHeight="1">
      <c r="A14" s="159" t="s">
        <v>69</v>
      </c>
      <c r="B14" s="160" t="s">
        <v>321</v>
      </c>
      <c r="C14" s="218" t="s">
        <v>179</v>
      </c>
      <c r="D14" s="74" t="s">
        <v>265</v>
      </c>
      <c r="E14" s="342">
        <v>4250000</v>
      </c>
      <c r="F14" s="78" t="s">
        <v>181</v>
      </c>
      <c r="G14" s="185" t="s">
        <v>252</v>
      </c>
    </row>
    <row r="15" spans="1:7" s="79" customFormat="1" ht="26.25" customHeight="1">
      <c r="A15" s="159" t="s">
        <v>69</v>
      </c>
      <c r="B15" s="160" t="s">
        <v>322</v>
      </c>
      <c r="C15" s="218" t="s">
        <v>179</v>
      </c>
      <c r="D15" s="74" t="s">
        <v>265</v>
      </c>
      <c r="E15" s="342">
        <v>4250000</v>
      </c>
      <c r="F15" s="78" t="s">
        <v>181</v>
      </c>
      <c r="G15" s="185" t="s">
        <v>259</v>
      </c>
    </row>
    <row r="16" spans="1:7" s="79" customFormat="1" ht="26.25" customHeight="1">
      <c r="A16" s="159" t="s">
        <v>69</v>
      </c>
      <c r="B16" s="160" t="s">
        <v>323</v>
      </c>
      <c r="C16" s="218" t="s">
        <v>179</v>
      </c>
      <c r="D16" s="74" t="s">
        <v>265</v>
      </c>
      <c r="E16" s="342">
        <v>4250000</v>
      </c>
      <c r="F16" s="78" t="s">
        <v>181</v>
      </c>
      <c r="G16" s="185" t="s">
        <v>260</v>
      </c>
    </row>
    <row r="17" spans="1:11" s="79" customFormat="1" ht="26.25" customHeight="1">
      <c r="A17" s="159" t="s">
        <v>69</v>
      </c>
      <c r="B17" s="160" t="s">
        <v>324</v>
      </c>
      <c r="C17" s="218" t="s">
        <v>179</v>
      </c>
      <c r="D17" s="74" t="s">
        <v>265</v>
      </c>
      <c r="E17" s="342">
        <v>2200000</v>
      </c>
      <c r="F17" s="78" t="s">
        <v>181</v>
      </c>
      <c r="G17" s="185" t="s">
        <v>261</v>
      </c>
      <c r="K17" s="79" t="s">
        <v>286</v>
      </c>
    </row>
    <row r="18" spans="1:11" s="79" customFormat="1" ht="26.25" customHeight="1">
      <c r="A18" s="594" t="s">
        <v>172</v>
      </c>
      <c r="B18" s="595"/>
      <c r="C18" s="595"/>
      <c r="D18" s="596"/>
      <c r="E18" s="152">
        <f>SUM(E14:E17)</f>
        <v>14950000</v>
      </c>
      <c r="F18" s="78"/>
      <c r="G18" s="185"/>
    </row>
    <row r="19" spans="1:11" s="79" customFormat="1" ht="26.25" customHeight="1">
      <c r="A19" s="77" t="s">
        <v>69</v>
      </c>
      <c r="B19" s="160" t="s">
        <v>321</v>
      </c>
      <c r="C19" s="218" t="s">
        <v>179</v>
      </c>
      <c r="D19" s="218" t="s">
        <v>237</v>
      </c>
      <c r="E19" s="83">
        <v>18750000</v>
      </c>
      <c r="F19" s="78" t="s">
        <v>181</v>
      </c>
      <c r="G19" s="185" t="s">
        <v>252</v>
      </c>
    </row>
    <row r="20" spans="1:11" s="79" customFormat="1" ht="26.25" customHeight="1">
      <c r="A20" s="77" t="s">
        <v>69</v>
      </c>
      <c r="B20" s="160" t="s">
        <v>322</v>
      </c>
      <c r="C20" s="218" t="s">
        <v>179</v>
      </c>
      <c r="D20" s="218" t="s">
        <v>237</v>
      </c>
      <c r="E20" s="83">
        <v>18750000</v>
      </c>
      <c r="F20" s="78" t="s">
        <v>181</v>
      </c>
      <c r="G20" s="185" t="s">
        <v>259</v>
      </c>
    </row>
    <row r="21" spans="1:11" s="79" customFormat="1" ht="26.25" customHeight="1">
      <c r="A21" s="77" t="s">
        <v>69</v>
      </c>
      <c r="B21" s="160" t="s">
        <v>323</v>
      </c>
      <c r="C21" s="218" t="s">
        <v>179</v>
      </c>
      <c r="D21" s="218" t="s">
        <v>237</v>
      </c>
      <c r="E21" s="83">
        <v>18750000</v>
      </c>
      <c r="F21" s="78" t="s">
        <v>181</v>
      </c>
      <c r="G21" s="185" t="s">
        <v>260</v>
      </c>
    </row>
    <row r="22" spans="1:11" s="79" customFormat="1" ht="26.25" customHeight="1">
      <c r="A22" s="77" t="s">
        <v>69</v>
      </c>
      <c r="B22" s="160" t="s">
        <v>324</v>
      </c>
      <c r="C22" s="218" t="s">
        <v>179</v>
      </c>
      <c r="D22" s="218" t="s">
        <v>237</v>
      </c>
      <c r="E22" s="83">
        <v>3000000</v>
      </c>
      <c r="F22" s="78" t="s">
        <v>181</v>
      </c>
      <c r="G22" s="185" t="s">
        <v>261</v>
      </c>
    </row>
    <row r="23" spans="1:11" s="79" customFormat="1" ht="26.25" customHeight="1">
      <c r="A23" s="594" t="s">
        <v>172</v>
      </c>
      <c r="B23" s="595"/>
      <c r="C23" s="595"/>
      <c r="D23" s="596"/>
      <c r="E23" s="152">
        <f>SUM(E19:E22)</f>
        <v>59250000</v>
      </c>
      <c r="F23" s="78"/>
      <c r="G23" s="185"/>
    </row>
    <row r="24" spans="1:11" s="79" customFormat="1" ht="26.25" customHeight="1">
      <c r="A24" s="77" t="s">
        <v>69</v>
      </c>
      <c r="B24" s="160" t="s">
        <v>321</v>
      </c>
      <c r="C24" s="218" t="s">
        <v>179</v>
      </c>
      <c r="D24" s="74" t="s">
        <v>263</v>
      </c>
      <c r="E24" s="83">
        <v>300000</v>
      </c>
      <c r="F24" s="78" t="s">
        <v>181</v>
      </c>
      <c r="G24" s="185" t="s">
        <v>252</v>
      </c>
    </row>
    <row r="25" spans="1:11" s="79" customFormat="1" ht="26.25" customHeight="1">
      <c r="A25" s="77" t="s">
        <v>69</v>
      </c>
      <c r="B25" s="160" t="s">
        <v>322</v>
      </c>
      <c r="C25" s="218" t="s">
        <v>179</v>
      </c>
      <c r="D25" s="74" t="s">
        <v>263</v>
      </c>
      <c r="E25" s="83">
        <v>300000</v>
      </c>
      <c r="F25" s="78" t="s">
        <v>181</v>
      </c>
      <c r="G25" s="185" t="s">
        <v>259</v>
      </c>
    </row>
    <row r="26" spans="1:11" s="79" customFormat="1" ht="26.25" customHeight="1">
      <c r="A26" s="77" t="s">
        <v>69</v>
      </c>
      <c r="B26" s="160" t="s">
        <v>323</v>
      </c>
      <c r="C26" s="218" t="s">
        <v>179</v>
      </c>
      <c r="D26" s="74" t="s">
        <v>264</v>
      </c>
      <c r="E26" s="83">
        <v>300000</v>
      </c>
      <c r="F26" s="78" t="s">
        <v>181</v>
      </c>
      <c r="G26" s="185" t="s">
        <v>260</v>
      </c>
    </row>
    <row r="27" spans="1:11" s="79" customFormat="1" ht="26.25" customHeight="1">
      <c r="A27" s="594" t="s">
        <v>172</v>
      </c>
      <c r="B27" s="595"/>
      <c r="C27" s="595"/>
      <c r="D27" s="596"/>
      <c r="E27" s="152">
        <f>SUM(E24:E26)</f>
        <v>900000</v>
      </c>
      <c r="F27" s="78"/>
      <c r="G27" s="185"/>
    </row>
    <row r="28" spans="1:11" s="79" customFormat="1" ht="26.25" customHeight="1">
      <c r="A28" s="77" t="s">
        <v>69</v>
      </c>
      <c r="B28" s="218" t="s">
        <v>323</v>
      </c>
      <c r="C28" s="218" t="s">
        <v>179</v>
      </c>
      <c r="D28" s="74" t="s">
        <v>270</v>
      </c>
      <c r="E28" s="83">
        <v>3029000</v>
      </c>
      <c r="F28" s="78" t="s">
        <v>181</v>
      </c>
      <c r="G28" s="185" t="s">
        <v>262</v>
      </c>
    </row>
    <row r="29" spans="1:11" s="79" customFormat="1" ht="26.25" customHeight="1">
      <c r="A29" s="594" t="s">
        <v>172</v>
      </c>
      <c r="B29" s="595"/>
      <c r="C29" s="595"/>
      <c r="D29" s="596"/>
      <c r="E29" s="152">
        <f>E28</f>
        <v>3029000</v>
      </c>
      <c r="F29" s="78" t="s">
        <v>181</v>
      </c>
      <c r="G29" s="185"/>
    </row>
    <row r="30" spans="1:11" s="79" customFormat="1" ht="26.25" customHeight="1">
      <c r="A30" s="77" t="s">
        <v>69</v>
      </c>
      <c r="B30" s="160" t="s">
        <v>321</v>
      </c>
      <c r="C30" s="218" t="s">
        <v>179</v>
      </c>
      <c r="D30" s="74" t="s">
        <v>307</v>
      </c>
      <c r="E30" s="83">
        <v>3535000</v>
      </c>
      <c r="F30" s="78" t="s">
        <v>181</v>
      </c>
      <c r="G30" s="185" t="s">
        <v>262</v>
      </c>
    </row>
    <row r="31" spans="1:11" s="79" customFormat="1" ht="26.25" customHeight="1">
      <c r="A31" s="594" t="s">
        <v>172</v>
      </c>
      <c r="B31" s="595"/>
      <c r="C31" s="595"/>
      <c r="D31" s="596"/>
      <c r="E31" s="152">
        <f>E30</f>
        <v>3535000</v>
      </c>
      <c r="F31" s="78" t="s">
        <v>181</v>
      </c>
      <c r="G31" s="185"/>
    </row>
    <row r="32" spans="1:11" s="79" customFormat="1" ht="26.25" customHeight="1">
      <c r="A32" s="77" t="s">
        <v>69</v>
      </c>
      <c r="B32" s="160" t="s">
        <v>322</v>
      </c>
      <c r="C32" s="218" t="s">
        <v>179</v>
      </c>
      <c r="D32" s="74" t="s">
        <v>100</v>
      </c>
      <c r="E32" s="83">
        <v>1200000</v>
      </c>
      <c r="F32" s="78" t="s">
        <v>181</v>
      </c>
      <c r="G32" s="185" t="s">
        <v>262</v>
      </c>
    </row>
    <row r="33" spans="1:7" s="79" customFormat="1" ht="26.25" customHeight="1">
      <c r="A33" s="594" t="s">
        <v>172</v>
      </c>
      <c r="B33" s="595"/>
      <c r="C33" s="595"/>
      <c r="D33" s="596"/>
      <c r="E33" s="152">
        <f>E32</f>
        <v>1200000</v>
      </c>
      <c r="F33" s="78"/>
      <c r="G33" s="185"/>
    </row>
    <row r="34" spans="1:7" s="79" customFormat="1" ht="26.25" customHeight="1">
      <c r="A34" s="77" t="s">
        <v>69</v>
      </c>
      <c r="B34" s="160" t="s">
        <v>321</v>
      </c>
      <c r="C34" s="218" t="s">
        <v>179</v>
      </c>
      <c r="D34" s="74" t="s">
        <v>166</v>
      </c>
      <c r="E34" s="84">
        <v>3120000</v>
      </c>
      <c r="F34" s="162" t="s">
        <v>271</v>
      </c>
      <c r="G34" s="184" t="s">
        <v>248</v>
      </c>
    </row>
    <row r="35" spans="1:7" s="79" customFormat="1" ht="26.25" customHeight="1">
      <c r="A35" s="77" t="s">
        <v>69</v>
      </c>
      <c r="B35" s="160" t="s">
        <v>322</v>
      </c>
      <c r="C35" s="218" t="s">
        <v>179</v>
      </c>
      <c r="D35" s="74" t="s">
        <v>166</v>
      </c>
      <c r="E35" s="84">
        <v>3120000</v>
      </c>
      <c r="F35" s="162" t="s">
        <v>271</v>
      </c>
      <c r="G35" s="184" t="s">
        <v>249</v>
      </c>
    </row>
    <row r="36" spans="1:7" s="79" customFormat="1" ht="26.25" customHeight="1">
      <c r="A36" s="77" t="s">
        <v>69</v>
      </c>
      <c r="B36" s="160" t="s">
        <v>323</v>
      </c>
      <c r="C36" s="218" t="s">
        <v>179</v>
      </c>
      <c r="D36" s="74" t="s">
        <v>166</v>
      </c>
      <c r="E36" s="84">
        <v>2220000</v>
      </c>
      <c r="F36" s="162" t="s">
        <v>271</v>
      </c>
      <c r="G36" s="184" t="s">
        <v>250</v>
      </c>
    </row>
    <row r="37" spans="1:7" s="79" customFormat="1" ht="26.25" customHeight="1">
      <c r="A37" s="77" t="s">
        <v>69</v>
      </c>
      <c r="B37" s="160" t="s">
        <v>324</v>
      </c>
      <c r="C37" s="218" t="s">
        <v>179</v>
      </c>
      <c r="D37" s="74" t="s">
        <v>166</v>
      </c>
      <c r="E37" s="84">
        <v>2220000</v>
      </c>
      <c r="F37" s="162" t="s">
        <v>271</v>
      </c>
      <c r="G37" s="184" t="s">
        <v>251</v>
      </c>
    </row>
    <row r="38" spans="1:7" s="79" customFormat="1" ht="26.25" customHeight="1" thickBot="1">
      <c r="A38" s="594" t="s">
        <v>172</v>
      </c>
      <c r="B38" s="595"/>
      <c r="C38" s="595"/>
      <c r="D38" s="596"/>
      <c r="E38" s="152">
        <f>SUM(E34:E37)</f>
        <v>10680000</v>
      </c>
      <c r="F38" s="78"/>
      <c r="G38" s="184"/>
    </row>
    <row r="39" spans="1:7" s="14" customFormat="1" ht="26.25" customHeight="1" thickBot="1">
      <c r="A39" s="597" t="s">
        <v>48</v>
      </c>
      <c r="B39" s="598"/>
      <c r="C39" s="598"/>
      <c r="D39" s="599"/>
      <c r="E39" s="425">
        <f>E38+E33+E31+E29+E27+E23+E18+E13+E8</f>
        <v>1893544000</v>
      </c>
      <c r="F39" s="75"/>
      <c r="G39" s="76"/>
    </row>
    <row r="40" spans="1:7" s="14" customFormat="1" ht="26.25" customHeight="1">
      <c r="A40" s="17"/>
      <c r="B40" s="17"/>
      <c r="C40" s="17"/>
      <c r="D40" s="17"/>
      <c r="E40" s="72"/>
      <c r="F40" s="73"/>
      <c r="G40" s="71"/>
    </row>
    <row r="41" spans="1:7" s="14" customFormat="1" ht="26.25" customHeight="1">
      <c r="A41" s="17"/>
      <c r="B41" s="17"/>
      <c r="C41" s="17"/>
      <c r="D41" s="17"/>
      <c r="E41" s="72"/>
      <c r="F41" s="73"/>
      <c r="G41" s="71"/>
    </row>
    <row r="42" spans="1:7" ht="24" customHeight="1">
      <c r="A42" s="17"/>
      <c r="B42" s="17"/>
      <c r="C42" s="17"/>
      <c r="D42" s="17"/>
      <c r="E42" s="72"/>
      <c r="F42" s="73"/>
      <c r="G42" s="71"/>
    </row>
    <row r="43" spans="1:7" ht="24" customHeight="1">
      <c r="A43" s="17"/>
      <c r="B43" s="17"/>
      <c r="C43" s="17"/>
      <c r="D43" s="17"/>
      <c r="E43" s="72"/>
      <c r="F43" s="73"/>
      <c r="G43" s="71"/>
    </row>
    <row r="44" spans="1:7" ht="24" customHeight="1">
      <c r="A44" s="17"/>
      <c r="B44" s="17"/>
      <c r="C44" s="17"/>
      <c r="D44" s="17"/>
      <c r="E44" s="72"/>
      <c r="F44" s="73"/>
      <c r="G44" s="71"/>
    </row>
    <row r="45" spans="1:7" ht="24" customHeight="1">
      <c r="A45" s="17"/>
      <c r="B45" s="17"/>
      <c r="C45" s="17"/>
      <c r="D45" s="17"/>
      <c r="E45" s="72"/>
      <c r="F45" s="73"/>
      <c r="G45" s="71"/>
    </row>
    <row r="46" spans="1:7" ht="24" customHeight="1">
      <c r="A46" s="17"/>
      <c r="B46" s="17"/>
      <c r="C46" s="17"/>
      <c r="D46" s="17"/>
      <c r="E46" s="72"/>
      <c r="F46" s="73"/>
      <c r="G46" s="71"/>
    </row>
    <row r="47" spans="1:7" ht="24" customHeight="1">
      <c r="A47" s="17"/>
      <c r="B47" s="17"/>
      <c r="C47" s="17"/>
      <c r="D47" s="17"/>
      <c r="E47" s="72"/>
      <c r="F47" s="73"/>
      <c r="G47" s="71"/>
    </row>
    <row r="48" spans="1:7" ht="24" customHeight="1">
      <c r="A48" s="17"/>
      <c r="B48" s="17"/>
      <c r="C48" s="17"/>
      <c r="D48" s="17"/>
      <c r="E48" s="72"/>
      <c r="F48" s="73"/>
      <c r="G48" s="71"/>
    </row>
    <row r="49" spans="1:7" ht="24" customHeight="1">
      <c r="A49" s="17"/>
      <c r="B49" s="17"/>
      <c r="C49" s="17"/>
      <c r="D49" s="17"/>
      <c r="E49" s="72"/>
      <c r="F49" s="73"/>
      <c r="G49" s="71"/>
    </row>
    <row r="50" spans="1:7" ht="24" customHeight="1">
      <c r="A50" s="17"/>
      <c r="B50" s="17"/>
      <c r="C50" s="17"/>
      <c r="D50" s="17"/>
      <c r="E50" s="72"/>
      <c r="F50" s="73"/>
      <c r="G50" s="71"/>
    </row>
    <row r="51" spans="1:7" ht="24" customHeight="1">
      <c r="A51" s="17"/>
      <c r="B51" s="17"/>
      <c r="C51" s="17"/>
      <c r="D51" s="17"/>
      <c r="E51" s="72"/>
      <c r="F51" s="73"/>
      <c r="G51" s="71"/>
    </row>
    <row r="52" spans="1:7" ht="24" customHeight="1">
      <c r="A52" s="17"/>
      <c r="B52" s="17"/>
      <c r="C52" s="17"/>
      <c r="D52" s="17"/>
      <c r="E52" s="72"/>
      <c r="F52" s="73"/>
      <c r="G52" s="71"/>
    </row>
    <row r="53" spans="1:7" ht="24" customHeight="1">
      <c r="A53" s="17"/>
      <c r="B53" s="17"/>
      <c r="C53" s="17"/>
      <c r="D53" s="17"/>
      <c r="E53" s="72"/>
      <c r="F53" s="73"/>
      <c r="G53" s="71"/>
    </row>
    <row r="54" spans="1:7" ht="24" customHeight="1">
      <c r="A54" s="17"/>
      <c r="B54" s="17"/>
      <c r="C54" s="17"/>
      <c r="D54" s="17"/>
      <c r="E54" s="72"/>
      <c r="F54" s="73"/>
      <c r="G54" s="71"/>
    </row>
    <row r="55" spans="1:7" ht="24" customHeight="1">
      <c r="A55" s="17"/>
      <c r="B55" s="17"/>
      <c r="C55" s="17"/>
      <c r="D55" s="17"/>
      <c r="E55" s="72"/>
      <c r="F55" s="73"/>
      <c r="G55" s="71"/>
    </row>
    <row r="56" spans="1:7" ht="24" customHeight="1">
      <c r="A56" s="17"/>
      <c r="B56" s="17"/>
      <c r="C56" s="17"/>
      <c r="D56" s="17"/>
      <c r="E56" s="72"/>
      <c r="F56" s="73"/>
      <c r="G56" s="71"/>
    </row>
    <row r="57" spans="1:7" ht="24" customHeight="1">
      <c r="A57" s="17"/>
      <c r="B57" s="17"/>
      <c r="C57" s="17"/>
      <c r="D57" s="17"/>
      <c r="E57" s="72"/>
      <c r="F57" s="73"/>
      <c r="G57" s="71"/>
    </row>
    <row r="58" spans="1:7" ht="24" customHeight="1">
      <c r="A58" s="17"/>
      <c r="B58" s="17"/>
      <c r="C58" s="17"/>
      <c r="D58" s="17"/>
      <c r="E58" s="72"/>
      <c r="F58" s="73"/>
      <c r="G58" s="71"/>
    </row>
    <row r="59" spans="1:7" ht="24" customHeight="1">
      <c r="A59" s="17"/>
      <c r="B59" s="17"/>
      <c r="C59" s="17"/>
      <c r="D59" s="17"/>
      <c r="E59" s="72"/>
      <c r="F59" s="73"/>
      <c r="G59" s="71"/>
    </row>
    <row r="60" spans="1:7" ht="24" customHeight="1">
      <c r="A60" s="17"/>
      <c r="B60" s="17"/>
      <c r="C60" s="17"/>
      <c r="D60" s="17"/>
      <c r="E60" s="72"/>
      <c r="F60" s="73"/>
      <c r="G60" s="71"/>
    </row>
    <row r="61" spans="1:7" ht="24" customHeight="1">
      <c r="A61" s="17"/>
      <c r="B61" s="17"/>
      <c r="C61" s="17"/>
      <c r="D61" s="17"/>
      <c r="E61" s="72"/>
      <c r="F61" s="73"/>
      <c r="G61" s="71"/>
    </row>
    <row r="62" spans="1:7" ht="24" customHeight="1">
      <c r="A62" s="17"/>
      <c r="B62" s="17"/>
      <c r="C62" s="17"/>
      <c r="D62" s="17"/>
      <c r="E62" s="72"/>
      <c r="F62" s="73"/>
      <c r="G62" s="71"/>
    </row>
    <row r="63" spans="1:7" ht="24" customHeight="1">
      <c r="A63" s="17"/>
      <c r="B63" s="17"/>
      <c r="C63" s="17"/>
      <c r="D63" s="17"/>
      <c r="E63" s="72"/>
      <c r="F63" s="73"/>
      <c r="G63" s="71"/>
    </row>
    <row r="64" spans="1:7" ht="24" customHeight="1">
      <c r="A64" s="17"/>
      <c r="B64" s="17"/>
      <c r="C64" s="17"/>
      <c r="D64" s="17"/>
      <c r="E64" s="72"/>
      <c r="F64" s="73"/>
      <c r="G64" s="71"/>
    </row>
    <row r="65" spans="1:7" ht="24" customHeight="1">
      <c r="A65" s="17"/>
      <c r="B65" s="17"/>
      <c r="C65" s="17"/>
      <c r="D65" s="17"/>
      <c r="E65" s="72"/>
      <c r="F65" s="73"/>
      <c r="G65" s="71"/>
    </row>
    <row r="66" spans="1:7" ht="24" customHeight="1">
      <c r="A66" s="17"/>
      <c r="B66" s="17"/>
      <c r="C66" s="17"/>
      <c r="D66" s="17"/>
      <c r="E66" s="72"/>
      <c r="F66" s="73"/>
      <c r="G66" s="71"/>
    </row>
    <row r="67" spans="1:7" ht="24" customHeight="1">
      <c r="A67" s="17"/>
      <c r="B67" s="17"/>
      <c r="C67" s="17"/>
      <c r="D67" s="17"/>
      <c r="E67" s="72"/>
      <c r="F67" s="73"/>
      <c r="G67" s="71"/>
    </row>
    <row r="68" spans="1:7" ht="24" customHeight="1">
      <c r="A68" s="17"/>
      <c r="B68" s="17"/>
      <c r="C68" s="17"/>
      <c r="D68" s="17"/>
      <c r="E68" s="16"/>
      <c r="F68" s="15"/>
      <c r="G68" s="15"/>
    </row>
    <row r="69" spans="1:7" ht="24" customHeight="1"/>
    <row r="70" spans="1:7" ht="24" customHeight="1"/>
    <row r="71" spans="1:7" ht="24" customHeight="1"/>
  </sheetData>
  <sheetProtection password="CC3D" sheet="1" formatCells="0" formatColumns="0" formatRows="0" insertColumns="0" insertRows="0" insertHyperlinks="0" deleteColumns="0" deleteRows="0" sort="0" autoFilter="0" pivotTables="0"/>
  <autoFilter ref="A3:G56"/>
  <mergeCells count="11">
    <mergeCell ref="A27:D27"/>
    <mergeCell ref="A1:G1"/>
    <mergeCell ref="A8:D8"/>
    <mergeCell ref="A13:D13"/>
    <mergeCell ref="A18:D18"/>
    <mergeCell ref="A23:D23"/>
    <mergeCell ref="A29:D29"/>
    <mergeCell ref="A31:D31"/>
    <mergeCell ref="A33:D33"/>
    <mergeCell ref="A38:D38"/>
    <mergeCell ref="A39:D39"/>
  </mergeCells>
  <phoneticPr fontId="16" type="noConversion"/>
  <pageMargins left="0.39347222447395325" right="0.43291667103767395" top="0.8658333420753479" bottom="0" header="0.43291667103767395" footer="0"/>
  <pageSetup paperSize="9" scale="42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3"/>
  <sheetViews>
    <sheetView workbookViewId="0">
      <selection activeCell="F17" sqref="F17:F18"/>
    </sheetView>
  </sheetViews>
  <sheetFormatPr defaultRowHeight="13.5"/>
  <cols>
    <col min="1" max="1" width="18.25" style="2" customWidth="1"/>
    <col min="2" max="2" width="21.125" style="208" customWidth="1"/>
    <col min="3" max="3" width="16.25" style="3" customWidth="1"/>
    <col min="4" max="4" width="21.625" style="4" customWidth="1"/>
    <col min="5" max="5" width="8.75" style="2" customWidth="1"/>
    <col min="6" max="16384" width="9" style="2"/>
  </cols>
  <sheetData>
    <row r="1" spans="1:5" ht="32.25" customHeight="1">
      <c r="A1" s="603" t="s">
        <v>325</v>
      </c>
      <c r="B1" s="603"/>
      <c r="C1" s="603"/>
      <c r="D1" s="603"/>
      <c r="E1" s="603"/>
    </row>
    <row r="2" spans="1:5" ht="20.25" customHeight="1" thickBot="1">
      <c r="A2" s="207" t="s">
        <v>288</v>
      </c>
      <c r="E2" s="5" t="s">
        <v>10</v>
      </c>
    </row>
    <row r="3" spans="1:5" s="208" customFormat="1" ht="26.25" customHeight="1" thickBot="1">
      <c r="A3" s="219" t="s">
        <v>61</v>
      </c>
      <c r="B3" s="6" t="s">
        <v>65</v>
      </c>
      <c r="C3" s="7" t="s">
        <v>11</v>
      </c>
      <c r="D3" s="8" t="s">
        <v>8</v>
      </c>
      <c r="E3" s="9" t="s">
        <v>47</v>
      </c>
    </row>
    <row r="4" spans="1:5" s="208" customFormat="1" ht="18" customHeight="1">
      <c r="A4" s="172" t="s">
        <v>197</v>
      </c>
      <c r="B4" s="173" t="s">
        <v>198</v>
      </c>
      <c r="C4" s="393">
        <v>606106340</v>
      </c>
      <c r="D4" s="174" t="s">
        <v>198</v>
      </c>
      <c r="E4" s="175"/>
    </row>
    <row r="5" spans="1:5" s="208" customFormat="1" ht="18" customHeight="1" thickBot="1">
      <c r="A5" s="161" t="s">
        <v>199</v>
      </c>
      <c r="B5" s="343" t="s">
        <v>199</v>
      </c>
      <c r="C5" s="394">
        <v>2400000</v>
      </c>
      <c r="D5" s="12" t="s">
        <v>326</v>
      </c>
      <c r="E5" s="69"/>
    </row>
    <row r="6" spans="1:5" s="208" customFormat="1" ht="23.25" customHeight="1" thickBot="1">
      <c r="A6" s="604" t="s">
        <v>29</v>
      </c>
      <c r="B6" s="605"/>
      <c r="C6" s="395">
        <f>SUM(C4:C5)</f>
        <v>608506340</v>
      </c>
      <c r="D6" s="10"/>
      <c r="E6" s="11"/>
    </row>
    <row r="7" spans="1:5" s="208" customFormat="1" ht="23.25" customHeight="1">
      <c r="A7" s="2"/>
      <c r="C7" s="3"/>
      <c r="D7" s="4"/>
      <c r="E7" s="2"/>
    </row>
    <row r="8" spans="1:5" s="208" customFormat="1" ht="23.25" customHeight="1">
      <c r="A8" s="2"/>
      <c r="C8" s="3"/>
      <c r="E8" s="2"/>
    </row>
    <row r="9" spans="1:5" s="208" customFormat="1">
      <c r="A9" s="2"/>
      <c r="C9" s="3"/>
      <c r="D9" s="4"/>
      <c r="E9" s="2"/>
    </row>
    <row r="12" spans="1:5">
      <c r="C12" s="344"/>
    </row>
    <row r="13" spans="1:5">
      <c r="C13" s="344"/>
    </row>
  </sheetData>
  <sheetProtection password="CC3D" sheet="1" formatCells="0" formatColumns="0" formatRows="0" insertColumns="0" insertRows="0" insertHyperlinks="0" deleteColumns="0" deleteRows="0" sort="0" autoFilter="0" pivotTables="0"/>
  <mergeCells count="2">
    <mergeCell ref="A1:E1"/>
    <mergeCell ref="A6:B6"/>
  </mergeCells>
  <phoneticPr fontId="16" type="noConversion"/>
  <pageMargins left="0.5" right="0.5" top="1" bottom="0.54000002145767212" header="0.5" footer="0.5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1"/>
  <sheetViews>
    <sheetView zoomScaleNormal="100" workbookViewId="0">
      <selection activeCell="G22" sqref="G22"/>
    </sheetView>
  </sheetViews>
  <sheetFormatPr defaultRowHeight="16.5"/>
  <cols>
    <col min="1" max="1" width="11.375" style="38" customWidth="1"/>
    <col min="2" max="2" width="21.125" style="63" customWidth="1"/>
    <col min="3" max="3" width="16.5" style="37" customWidth="1"/>
    <col min="4" max="4" width="28.875" style="64" customWidth="1"/>
    <col min="5" max="5" width="9.5" style="38" customWidth="1"/>
    <col min="6" max="6" width="12.625" style="37" bestFit="1" customWidth="1"/>
    <col min="7" max="256" width="9" style="38"/>
    <col min="257" max="257" width="13.125" style="38" customWidth="1"/>
    <col min="258" max="258" width="22.875" style="38" customWidth="1"/>
    <col min="259" max="259" width="18.375" style="38" customWidth="1"/>
    <col min="260" max="260" width="28.875" style="38" customWidth="1"/>
    <col min="261" max="261" width="9.5" style="38" customWidth="1"/>
    <col min="262" max="262" width="12.625" style="38" bestFit="1" customWidth="1"/>
    <col min="263" max="512" width="9" style="38"/>
    <col min="513" max="513" width="13.125" style="38" customWidth="1"/>
    <col min="514" max="514" width="22.875" style="38" customWidth="1"/>
    <col min="515" max="515" width="18.375" style="38" customWidth="1"/>
    <col min="516" max="516" width="28.875" style="38" customWidth="1"/>
    <col min="517" max="517" width="9.5" style="38" customWidth="1"/>
    <col min="518" max="518" width="12.625" style="38" bestFit="1" customWidth="1"/>
    <col min="519" max="768" width="9" style="38"/>
    <col min="769" max="769" width="13.125" style="38" customWidth="1"/>
    <col min="770" max="770" width="22.875" style="38" customWidth="1"/>
    <col min="771" max="771" width="18.375" style="38" customWidth="1"/>
    <col min="772" max="772" width="28.875" style="38" customWidth="1"/>
    <col min="773" max="773" width="9.5" style="38" customWidth="1"/>
    <col min="774" max="774" width="12.625" style="38" bestFit="1" customWidth="1"/>
    <col min="775" max="1024" width="9" style="38"/>
    <col min="1025" max="1025" width="13.125" style="38" customWidth="1"/>
    <col min="1026" max="1026" width="22.875" style="38" customWidth="1"/>
    <col min="1027" max="1027" width="18.375" style="38" customWidth="1"/>
    <col min="1028" max="1028" width="28.875" style="38" customWidth="1"/>
    <col min="1029" max="1029" width="9.5" style="38" customWidth="1"/>
    <col min="1030" max="1030" width="12.625" style="38" bestFit="1" customWidth="1"/>
    <col min="1031" max="1280" width="9" style="38"/>
    <col min="1281" max="1281" width="13.125" style="38" customWidth="1"/>
    <col min="1282" max="1282" width="22.875" style="38" customWidth="1"/>
    <col min="1283" max="1283" width="18.375" style="38" customWidth="1"/>
    <col min="1284" max="1284" width="28.875" style="38" customWidth="1"/>
    <col min="1285" max="1285" width="9.5" style="38" customWidth="1"/>
    <col min="1286" max="1286" width="12.625" style="38" bestFit="1" customWidth="1"/>
    <col min="1287" max="1536" width="9" style="38"/>
    <col min="1537" max="1537" width="13.125" style="38" customWidth="1"/>
    <col min="1538" max="1538" width="22.875" style="38" customWidth="1"/>
    <col min="1539" max="1539" width="18.375" style="38" customWidth="1"/>
    <col min="1540" max="1540" width="28.875" style="38" customWidth="1"/>
    <col min="1541" max="1541" width="9.5" style="38" customWidth="1"/>
    <col min="1542" max="1542" width="12.625" style="38" bestFit="1" customWidth="1"/>
    <col min="1543" max="1792" width="9" style="38"/>
    <col min="1793" max="1793" width="13.125" style="38" customWidth="1"/>
    <col min="1794" max="1794" width="22.875" style="38" customWidth="1"/>
    <col min="1795" max="1795" width="18.375" style="38" customWidth="1"/>
    <col min="1796" max="1796" width="28.875" style="38" customWidth="1"/>
    <col min="1797" max="1797" width="9.5" style="38" customWidth="1"/>
    <col min="1798" max="1798" width="12.625" style="38" bestFit="1" customWidth="1"/>
    <col min="1799" max="2048" width="9" style="38"/>
    <col min="2049" max="2049" width="13.125" style="38" customWidth="1"/>
    <col min="2050" max="2050" width="22.875" style="38" customWidth="1"/>
    <col min="2051" max="2051" width="18.375" style="38" customWidth="1"/>
    <col min="2052" max="2052" width="28.875" style="38" customWidth="1"/>
    <col min="2053" max="2053" width="9.5" style="38" customWidth="1"/>
    <col min="2054" max="2054" width="12.625" style="38" bestFit="1" customWidth="1"/>
    <col min="2055" max="2304" width="9" style="38"/>
    <col min="2305" max="2305" width="13.125" style="38" customWidth="1"/>
    <col min="2306" max="2306" width="22.875" style="38" customWidth="1"/>
    <col min="2307" max="2307" width="18.375" style="38" customWidth="1"/>
    <col min="2308" max="2308" width="28.875" style="38" customWidth="1"/>
    <col min="2309" max="2309" width="9.5" style="38" customWidth="1"/>
    <col min="2310" max="2310" width="12.625" style="38" bestFit="1" customWidth="1"/>
    <col min="2311" max="2560" width="9" style="38"/>
    <col min="2561" max="2561" width="13.125" style="38" customWidth="1"/>
    <col min="2562" max="2562" width="22.875" style="38" customWidth="1"/>
    <col min="2563" max="2563" width="18.375" style="38" customWidth="1"/>
    <col min="2564" max="2564" width="28.875" style="38" customWidth="1"/>
    <col min="2565" max="2565" width="9.5" style="38" customWidth="1"/>
    <col min="2566" max="2566" width="12.625" style="38" bestFit="1" customWidth="1"/>
    <col min="2567" max="2816" width="9" style="38"/>
    <col min="2817" max="2817" width="13.125" style="38" customWidth="1"/>
    <col min="2818" max="2818" width="22.875" style="38" customWidth="1"/>
    <col min="2819" max="2819" width="18.375" style="38" customWidth="1"/>
    <col min="2820" max="2820" width="28.875" style="38" customWidth="1"/>
    <col min="2821" max="2821" width="9.5" style="38" customWidth="1"/>
    <col min="2822" max="2822" width="12.625" style="38" bestFit="1" customWidth="1"/>
    <col min="2823" max="3072" width="9" style="38"/>
    <col min="3073" max="3073" width="13.125" style="38" customWidth="1"/>
    <col min="3074" max="3074" width="22.875" style="38" customWidth="1"/>
    <col min="3075" max="3075" width="18.375" style="38" customWidth="1"/>
    <col min="3076" max="3076" width="28.875" style="38" customWidth="1"/>
    <col min="3077" max="3077" width="9.5" style="38" customWidth="1"/>
    <col min="3078" max="3078" width="12.625" style="38" bestFit="1" customWidth="1"/>
    <col min="3079" max="3328" width="9" style="38"/>
    <col min="3329" max="3329" width="13.125" style="38" customWidth="1"/>
    <col min="3330" max="3330" width="22.875" style="38" customWidth="1"/>
    <col min="3331" max="3331" width="18.375" style="38" customWidth="1"/>
    <col min="3332" max="3332" width="28.875" style="38" customWidth="1"/>
    <col min="3333" max="3333" width="9.5" style="38" customWidth="1"/>
    <col min="3334" max="3334" width="12.625" style="38" bestFit="1" customWidth="1"/>
    <col min="3335" max="3584" width="9" style="38"/>
    <col min="3585" max="3585" width="13.125" style="38" customWidth="1"/>
    <col min="3586" max="3586" width="22.875" style="38" customWidth="1"/>
    <col min="3587" max="3587" width="18.375" style="38" customWidth="1"/>
    <col min="3588" max="3588" width="28.875" style="38" customWidth="1"/>
    <col min="3589" max="3589" width="9.5" style="38" customWidth="1"/>
    <col min="3590" max="3590" width="12.625" style="38" bestFit="1" customWidth="1"/>
    <col min="3591" max="3840" width="9" style="38"/>
    <col min="3841" max="3841" width="13.125" style="38" customWidth="1"/>
    <col min="3842" max="3842" width="22.875" style="38" customWidth="1"/>
    <col min="3843" max="3843" width="18.375" style="38" customWidth="1"/>
    <col min="3844" max="3844" width="28.875" style="38" customWidth="1"/>
    <col min="3845" max="3845" width="9.5" style="38" customWidth="1"/>
    <col min="3846" max="3846" width="12.625" style="38" bestFit="1" customWidth="1"/>
    <col min="3847" max="4096" width="9" style="38"/>
    <col min="4097" max="4097" width="13.125" style="38" customWidth="1"/>
    <col min="4098" max="4098" width="22.875" style="38" customWidth="1"/>
    <col min="4099" max="4099" width="18.375" style="38" customWidth="1"/>
    <col min="4100" max="4100" width="28.875" style="38" customWidth="1"/>
    <col min="4101" max="4101" width="9.5" style="38" customWidth="1"/>
    <col min="4102" max="4102" width="12.625" style="38" bestFit="1" customWidth="1"/>
    <col min="4103" max="4352" width="9" style="38"/>
    <col min="4353" max="4353" width="13.125" style="38" customWidth="1"/>
    <col min="4354" max="4354" width="22.875" style="38" customWidth="1"/>
    <col min="4355" max="4355" width="18.375" style="38" customWidth="1"/>
    <col min="4356" max="4356" width="28.875" style="38" customWidth="1"/>
    <col min="4357" max="4357" width="9.5" style="38" customWidth="1"/>
    <col min="4358" max="4358" width="12.625" style="38" bestFit="1" customWidth="1"/>
    <col min="4359" max="4608" width="9" style="38"/>
    <col min="4609" max="4609" width="13.125" style="38" customWidth="1"/>
    <col min="4610" max="4610" width="22.875" style="38" customWidth="1"/>
    <col min="4611" max="4611" width="18.375" style="38" customWidth="1"/>
    <col min="4612" max="4612" width="28.875" style="38" customWidth="1"/>
    <col min="4613" max="4613" width="9.5" style="38" customWidth="1"/>
    <col min="4614" max="4614" width="12.625" style="38" bestFit="1" customWidth="1"/>
    <col min="4615" max="4864" width="9" style="38"/>
    <col min="4865" max="4865" width="13.125" style="38" customWidth="1"/>
    <col min="4866" max="4866" width="22.875" style="38" customWidth="1"/>
    <col min="4867" max="4867" width="18.375" style="38" customWidth="1"/>
    <col min="4868" max="4868" width="28.875" style="38" customWidth="1"/>
    <col min="4869" max="4869" width="9.5" style="38" customWidth="1"/>
    <col min="4870" max="4870" width="12.625" style="38" bestFit="1" customWidth="1"/>
    <col min="4871" max="5120" width="9" style="38"/>
    <col min="5121" max="5121" width="13.125" style="38" customWidth="1"/>
    <col min="5122" max="5122" width="22.875" style="38" customWidth="1"/>
    <col min="5123" max="5123" width="18.375" style="38" customWidth="1"/>
    <col min="5124" max="5124" width="28.875" style="38" customWidth="1"/>
    <col min="5125" max="5125" width="9.5" style="38" customWidth="1"/>
    <col min="5126" max="5126" width="12.625" style="38" bestFit="1" customWidth="1"/>
    <col min="5127" max="5376" width="9" style="38"/>
    <col min="5377" max="5377" width="13.125" style="38" customWidth="1"/>
    <col min="5378" max="5378" width="22.875" style="38" customWidth="1"/>
    <col min="5379" max="5379" width="18.375" style="38" customWidth="1"/>
    <col min="5380" max="5380" width="28.875" style="38" customWidth="1"/>
    <col min="5381" max="5381" width="9.5" style="38" customWidth="1"/>
    <col min="5382" max="5382" width="12.625" style="38" bestFit="1" customWidth="1"/>
    <col min="5383" max="5632" width="9" style="38"/>
    <col min="5633" max="5633" width="13.125" style="38" customWidth="1"/>
    <col min="5634" max="5634" width="22.875" style="38" customWidth="1"/>
    <col min="5635" max="5635" width="18.375" style="38" customWidth="1"/>
    <col min="5636" max="5636" width="28.875" style="38" customWidth="1"/>
    <col min="5637" max="5637" width="9.5" style="38" customWidth="1"/>
    <col min="5638" max="5638" width="12.625" style="38" bestFit="1" customWidth="1"/>
    <col min="5639" max="5888" width="9" style="38"/>
    <col min="5889" max="5889" width="13.125" style="38" customWidth="1"/>
    <col min="5890" max="5890" width="22.875" style="38" customWidth="1"/>
    <col min="5891" max="5891" width="18.375" style="38" customWidth="1"/>
    <col min="5892" max="5892" width="28.875" style="38" customWidth="1"/>
    <col min="5893" max="5893" width="9.5" style="38" customWidth="1"/>
    <col min="5894" max="5894" width="12.625" style="38" bestFit="1" customWidth="1"/>
    <col min="5895" max="6144" width="9" style="38"/>
    <col min="6145" max="6145" width="13.125" style="38" customWidth="1"/>
    <col min="6146" max="6146" width="22.875" style="38" customWidth="1"/>
    <col min="6147" max="6147" width="18.375" style="38" customWidth="1"/>
    <col min="6148" max="6148" width="28.875" style="38" customWidth="1"/>
    <col min="6149" max="6149" width="9.5" style="38" customWidth="1"/>
    <col min="6150" max="6150" width="12.625" style="38" bestFit="1" customWidth="1"/>
    <col min="6151" max="6400" width="9" style="38"/>
    <col min="6401" max="6401" width="13.125" style="38" customWidth="1"/>
    <col min="6402" max="6402" width="22.875" style="38" customWidth="1"/>
    <col min="6403" max="6403" width="18.375" style="38" customWidth="1"/>
    <col min="6404" max="6404" width="28.875" style="38" customWidth="1"/>
    <col min="6405" max="6405" width="9.5" style="38" customWidth="1"/>
    <col min="6406" max="6406" width="12.625" style="38" bestFit="1" customWidth="1"/>
    <col min="6407" max="6656" width="9" style="38"/>
    <col min="6657" max="6657" width="13.125" style="38" customWidth="1"/>
    <col min="6658" max="6658" width="22.875" style="38" customWidth="1"/>
    <col min="6659" max="6659" width="18.375" style="38" customWidth="1"/>
    <col min="6660" max="6660" width="28.875" style="38" customWidth="1"/>
    <col min="6661" max="6661" width="9.5" style="38" customWidth="1"/>
    <col min="6662" max="6662" width="12.625" style="38" bestFit="1" customWidth="1"/>
    <col min="6663" max="6912" width="9" style="38"/>
    <col min="6913" max="6913" width="13.125" style="38" customWidth="1"/>
    <col min="6914" max="6914" width="22.875" style="38" customWidth="1"/>
    <col min="6915" max="6915" width="18.375" style="38" customWidth="1"/>
    <col min="6916" max="6916" width="28.875" style="38" customWidth="1"/>
    <col min="6917" max="6917" width="9.5" style="38" customWidth="1"/>
    <col min="6918" max="6918" width="12.625" style="38" bestFit="1" customWidth="1"/>
    <col min="6919" max="7168" width="9" style="38"/>
    <col min="7169" max="7169" width="13.125" style="38" customWidth="1"/>
    <col min="7170" max="7170" width="22.875" style="38" customWidth="1"/>
    <col min="7171" max="7171" width="18.375" style="38" customWidth="1"/>
    <col min="7172" max="7172" width="28.875" style="38" customWidth="1"/>
    <col min="7173" max="7173" width="9.5" style="38" customWidth="1"/>
    <col min="7174" max="7174" width="12.625" style="38" bestFit="1" customWidth="1"/>
    <col min="7175" max="7424" width="9" style="38"/>
    <col min="7425" max="7425" width="13.125" style="38" customWidth="1"/>
    <col min="7426" max="7426" width="22.875" style="38" customWidth="1"/>
    <col min="7427" max="7427" width="18.375" style="38" customWidth="1"/>
    <col min="7428" max="7428" width="28.875" style="38" customWidth="1"/>
    <col min="7429" max="7429" width="9.5" style="38" customWidth="1"/>
    <col min="7430" max="7430" width="12.625" style="38" bestFit="1" customWidth="1"/>
    <col min="7431" max="7680" width="9" style="38"/>
    <col min="7681" max="7681" width="13.125" style="38" customWidth="1"/>
    <col min="7682" max="7682" width="22.875" style="38" customWidth="1"/>
    <col min="7683" max="7683" width="18.375" style="38" customWidth="1"/>
    <col min="7684" max="7684" width="28.875" style="38" customWidth="1"/>
    <col min="7685" max="7685" width="9.5" style="38" customWidth="1"/>
    <col min="7686" max="7686" width="12.625" style="38" bestFit="1" customWidth="1"/>
    <col min="7687" max="7936" width="9" style="38"/>
    <col min="7937" max="7937" width="13.125" style="38" customWidth="1"/>
    <col min="7938" max="7938" width="22.875" style="38" customWidth="1"/>
    <col min="7939" max="7939" width="18.375" style="38" customWidth="1"/>
    <col min="7940" max="7940" width="28.875" style="38" customWidth="1"/>
    <col min="7941" max="7941" width="9.5" style="38" customWidth="1"/>
    <col min="7942" max="7942" width="12.625" style="38" bestFit="1" customWidth="1"/>
    <col min="7943" max="8192" width="9" style="38"/>
    <col min="8193" max="8193" width="13.125" style="38" customWidth="1"/>
    <col min="8194" max="8194" width="22.875" style="38" customWidth="1"/>
    <col min="8195" max="8195" width="18.375" style="38" customWidth="1"/>
    <col min="8196" max="8196" width="28.875" style="38" customWidth="1"/>
    <col min="8197" max="8197" width="9.5" style="38" customWidth="1"/>
    <col min="8198" max="8198" width="12.625" style="38" bestFit="1" customWidth="1"/>
    <col min="8199" max="8448" width="9" style="38"/>
    <col min="8449" max="8449" width="13.125" style="38" customWidth="1"/>
    <col min="8450" max="8450" width="22.875" style="38" customWidth="1"/>
    <col min="8451" max="8451" width="18.375" style="38" customWidth="1"/>
    <col min="8452" max="8452" width="28.875" style="38" customWidth="1"/>
    <col min="8453" max="8453" width="9.5" style="38" customWidth="1"/>
    <col min="8454" max="8454" width="12.625" style="38" bestFit="1" customWidth="1"/>
    <col min="8455" max="8704" width="9" style="38"/>
    <col min="8705" max="8705" width="13.125" style="38" customWidth="1"/>
    <col min="8706" max="8706" width="22.875" style="38" customWidth="1"/>
    <col min="8707" max="8707" width="18.375" style="38" customWidth="1"/>
    <col min="8708" max="8708" width="28.875" style="38" customWidth="1"/>
    <col min="8709" max="8709" width="9.5" style="38" customWidth="1"/>
    <col min="8710" max="8710" width="12.625" style="38" bestFit="1" customWidth="1"/>
    <col min="8711" max="8960" width="9" style="38"/>
    <col min="8961" max="8961" width="13.125" style="38" customWidth="1"/>
    <col min="8962" max="8962" width="22.875" style="38" customWidth="1"/>
    <col min="8963" max="8963" width="18.375" style="38" customWidth="1"/>
    <col min="8964" max="8964" width="28.875" style="38" customWidth="1"/>
    <col min="8965" max="8965" width="9.5" style="38" customWidth="1"/>
    <col min="8966" max="8966" width="12.625" style="38" bestFit="1" customWidth="1"/>
    <col min="8967" max="9216" width="9" style="38"/>
    <col min="9217" max="9217" width="13.125" style="38" customWidth="1"/>
    <col min="9218" max="9218" width="22.875" style="38" customWidth="1"/>
    <col min="9219" max="9219" width="18.375" style="38" customWidth="1"/>
    <col min="9220" max="9220" width="28.875" style="38" customWidth="1"/>
    <col min="9221" max="9221" width="9.5" style="38" customWidth="1"/>
    <col min="9222" max="9222" width="12.625" style="38" bestFit="1" customWidth="1"/>
    <col min="9223" max="9472" width="9" style="38"/>
    <col min="9473" max="9473" width="13.125" style="38" customWidth="1"/>
    <col min="9474" max="9474" width="22.875" style="38" customWidth="1"/>
    <col min="9475" max="9475" width="18.375" style="38" customWidth="1"/>
    <col min="9476" max="9476" width="28.875" style="38" customWidth="1"/>
    <col min="9477" max="9477" width="9.5" style="38" customWidth="1"/>
    <col min="9478" max="9478" width="12.625" style="38" bestFit="1" customWidth="1"/>
    <col min="9479" max="9728" width="9" style="38"/>
    <col min="9729" max="9729" width="13.125" style="38" customWidth="1"/>
    <col min="9730" max="9730" width="22.875" style="38" customWidth="1"/>
    <col min="9731" max="9731" width="18.375" style="38" customWidth="1"/>
    <col min="9732" max="9732" width="28.875" style="38" customWidth="1"/>
    <col min="9733" max="9733" width="9.5" style="38" customWidth="1"/>
    <col min="9734" max="9734" width="12.625" style="38" bestFit="1" customWidth="1"/>
    <col min="9735" max="9984" width="9" style="38"/>
    <col min="9985" max="9985" width="13.125" style="38" customWidth="1"/>
    <col min="9986" max="9986" width="22.875" style="38" customWidth="1"/>
    <col min="9987" max="9987" width="18.375" style="38" customWidth="1"/>
    <col min="9988" max="9988" width="28.875" style="38" customWidth="1"/>
    <col min="9989" max="9989" width="9.5" style="38" customWidth="1"/>
    <col min="9990" max="9990" width="12.625" style="38" bestFit="1" customWidth="1"/>
    <col min="9991" max="10240" width="9" style="38"/>
    <col min="10241" max="10241" width="13.125" style="38" customWidth="1"/>
    <col min="10242" max="10242" width="22.875" style="38" customWidth="1"/>
    <col min="10243" max="10243" width="18.375" style="38" customWidth="1"/>
    <col min="10244" max="10244" width="28.875" style="38" customWidth="1"/>
    <col min="10245" max="10245" width="9.5" style="38" customWidth="1"/>
    <col min="10246" max="10246" width="12.625" style="38" bestFit="1" customWidth="1"/>
    <col min="10247" max="10496" width="9" style="38"/>
    <col min="10497" max="10497" width="13.125" style="38" customWidth="1"/>
    <col min="10498" max="10498" width="22.875" style="38" customWidth="1"/>
    <col min="10499" max="10499" width="18.375" style="38" customWidth="1"/>
    <col min="10500" max="10500" width="28.875" style="38" customWidth="1"/>
    <col min="10501" max="10501" width="9.5" style="38" customWidth="1"/>
    <col min="10502" max="10502" width="12.625" style="38" bestFit="1" customWidth="1"/>
    <col min="10503" max="10752" width="9" style="38"/>
    <col min="10753" max="10753" width="13.125" style="38" customWidth="1"/>
    <col min="10754" max="10754" width="22.875" style="38" customWidth="1"/>
    <col min="10755" max="10755" width="18.375" style="38" customWidth="1"/>
    <col min="10756" max="10756" width="28.875" style="38" customWidth="1"/>
    <col min="10757" max="10757" width="9.5" style="38" customWidth="1"/>
    <col min="10758" max="10758" width="12.625" style="38" bestFit="1" customWidth="1"/>
    <col min="10759" max="11008" width="9" style="38"/>
    <col min="11009" max="11009" width="13.125" style="38" customWidth="1"/>
    <col min="11010" max="11010" width="22.875" style="38" customWidth="1"/>
    <col min="11011" max="11011" width="18.375" style="38" customWidth="1"/>
    <col min="11012" max="11012" width="28.875" style="38" customWidth="1"/>
    <col min="11013" max="11013" width="9.5" style="38" customWidth="1"/>
    <col min="11014" max="11014" width="12.625" style="38" bestFit="1" customWidth="1"/>
    <col min="11015" max="11264" width="9" style="38"/>
    <col min="11265" max="11265" width="13.125" style="38" customWidth="1"/>
    <col min="11266" max="11266" width="22.875" style="38" customWidth="1"/>
    <col min="11267" max="11267" width="18.375" style="38" customWidth="1"/>
    <col min="11268" max="11268" width="28.875" style="38" customWidth="1"/>
    <col min="11269" max="11269" width="9.5" style="38" customWidth="1"/>
    <col min="11270" max="11270" width="12.625" style="38" bestFit="1" customWidth="1"/>
    <col min="11271" max="11520" width="9" style="38"/>
    <col min="11521" max="11521" width="13.125" style="38" customWidth="1"/>
    <col min="11522" max="11522" width="22.875" style="38" customWidth="1"/>
    <col min="11523" max="11523" width="18.375" style="38" customWidth="1"/>
    <col min="11524" max="11524" width="28.875" style="38" customWidth="1"/>
    <col min="11525" max="11525" width="9.5" style="38" customWidth="1"/>
    <col min="11526" max="11526" width="12.625" style="38" bestFit="1" customWidth="1"/>
    <col min="11527" max="11776" width="9" style="38"/>
    <col min="11777" max="11777" width="13.125" style="38" customWidth="1"/>
    <col min="11778" max="11778" width="22.875" style="38" customWidth="1"/>
    <col min="11779" max="11779" width="18.375" style="38" customWidth="1"/>
    <col min="11780" max="11780" width="28.875" style="38" customWidth="1"/>
    <col min="11781" max="11781" width="9.5" style="38" customWidth="1"/>
    <col min="11782" max="11782" width="12.625" style="38" bestFit="1" customWidth="1"/>
    <col min="11783" max="12032" width="9" style="38"/>
    <col min="12033" max="12033" width="13.125" style="38" customWidth="1"/>
    <col min="12034" max="12034" width="22.875" style="38" customWidth="1"/>
    <col min="12035" max="12035" width="18.375" style="38" customWidth="1"/>
    <col min="12036" max="12036" width="28.875" style="38" customWidth="1"/>
    <col min="12037" max="12037" width="9.5" style="38" customWidth="1"/>
    <col min="12038" max="12038" width="12.625" style="38" bestFit="1" customWidth="1"/>
    <col min="12039" max="12288" width="9" style="38"/>
    <col min="12289" max="12289" width="13.125" style="38" customWidth="1"/>
    <col min="12290" max="12290" width="22.875" style="38" customWidth="1"/>
    <col min="12291" max="12291" width="18.375" style="38" customWidth="1"/>
    <col min="12292" max="12292" width="28.875" style="38" customWidth="1"/>
    <col min="12293" max="12293" width="9.5" style="38" customWidth="1"/>
    <col min="12294" max="12294" width="12.625" style="38" bestFit="1" customWidth="1"/>
    <col min="12295" max="12544" width="9" style="38"/>
    <col min="12545" max="12545" width="13.125" style="38" customWidth="1"/>
    <col min="12546" max="12546" width="22.875" style="38" customWidth="1"/>
    <col min="12547" max="12547" width="18.375" style="38" customWidth="1"/>
    <col min="12548" max="12548" width="28.875" style="38" customWidth="1"/>
    <col min="12549" max="12549" width="9.5" style="38" customWidth="1"/>
    <col min="12550" max="12550" width="12.625" style="38" bestFit="1" customWidth="1"/>
    <col min="12551" max="12800" width="9" style="38"/>
    <col min="12801" max="12801" width="13.125" style="38" customWidth="1"/>
    <col min="12802" max="12802" width="22.875" style="38" customWidth="1"/>
    <col min="12803" max="12803" width="18.375" style="38" customWidth="1"/>
    <col min="12804" max="12804" width="28.875" style="38" customWidth="1"/>
    <col min="12805" max="12805" width="9.5" style="38" customWidth="1"/>
    <col min="12806" max="12806" width="12.625" style="38" bestFit="1" customWidth="1"/>
    <col min="12807" max="13056" width="9" style="38"/>
    <col min="13057" max="13057" width="13.125" style="38" customWidth="1"/>
    <col min="13058" max="13058" width="22.875" style="38" customWidth="1"/>
    <col min="13059" max="13059" width="18.375" style="38" customWidth="1"/>
    <col min="13060" max="13060" width="28.875" style="38" customWidth="1"/>
    <col min="13061" max="13061" width="9.5" style="38" customWidth="1"/>
    <col min="13062" max="13062" width="12.625" style="38" bestFit="1" customWidth="1"/>
    <col min="13063" max="13312" width="9" style="38"/>
    <col min="13313" max="13313" width="13.125" style="38" customWidth="1"/>
    <col min="13314" max="13314" width="22.875" style="38" customWidth="1"/>
    <col min="13315" max="13315" width="18.375" style="38" customWidth="1"/>
    <col min="13316" max="13316" width="28.875" style="38" customWidth="1"/>
    <col min="13317" max="13317" width="9.5" style="38" customWidth="1"/>
    <col min="13318" max="13318" width="12.625" style="38" bestFit="1" customWidth="1"/>
    <col min="13319" max="13568" width="9" style="38"/>
    <col min="13569" max="13569" width="13.125" style="38" customWidth="1"/>
    <col min="13570" max="13570" width="22.875" style="38" customWidth="1"/>
    <col min="13571" max="13571" width="18.375" style="38" customWidth="1"/>
    <col min="13572" max="13572" width="28.875" style="38" customWidth="1"/>
    <col min="13573" max="13573" width="9.5" style="38" customWidth="1"/>
    <col min="13574" max="13574" width="12.625" style="38" bestFit="1" customWidth="1"/>
    <col min="13575" max="13824" width="9" style="38"/>
    <col min="13825" max="13825" width="13.125" style="38" customWidth="1"/>
    <col min="13826" max="13826" width="22.875" style="38" customWidth="1"/>
    <col min="13827" max="13827" width="18.375" style="38" customWidth="1"/>
    <col min="13828" max="13828" width="28.875" style="38" customWidth="1"/>
    <col min="13829" max="13829" width="9.5" style="38" customWidth="1"/>
    <col min="13830" max="13830" width="12.625" style="38" bestFit="1" customWidth="1"/>
    <col min="13831" max="14080" width="9" style="38"/>
    <col min="14081" max="14081" width="13.125" style="38" customWidth="1"/>
    <col min="14082" max="14082" width="22.875" style="38" customWidth="1"/>
    <col min="14083" max="14083" width="18.375" style="38" customWidth="1"/>
    <col min="14084" max="14084" width="28.875" style="38" customWidth="1"/>
    <col min="14085" max="14085" width="9.5" style="38" customWidth="1"/>
    <col min="14086" max="14086" width="12.625" style="38" bestFit="1" customWidth="1"/>
    <col min="14087" max="14336" width="9" style="38"/>
    <col min="14337" max="14337" width="13.125" style="38" customWidth="1"/>
    <col min="14338" max="14338" width="22.875" style="38" customWidth="1"/>
    <col min="14339" max="14339" width="18.375" style="38" customWidth="1"/>
    <col min="14340" max="14340" width="28.875" style="38" customWidth="1"/>
    <col min="14341" max="14341" width="9.5" style="38" customWidth="1"/>
    <col min="14342" max="14342" width="12.625" style="38" bestFit="1" customWidth="1"/>
    <col min="14343" max="14592" width="9" style="38"/>
    <col min="14593" max="14593" width="13.125" style="38" customWidth="1"/>
    <col min="14594" max="14594" width="22.875" style="38" customWidth="1"/>
    <col min="14595" max="14595" width="18.375" style="38" customWidth="1"/>
    <col min="14596" max="14596" width="28.875" style="38" customWidth="1"/>
    <col min="14597" max="14597" width="9.5" style="38" customWidth="1"/>
    <col min="14598" max="14598" width="12.625" style="38" bestFit="1" customWidth="1"/>
    <col min="14599" max="14848" width="9" style="38"/>
    <col min="14849" max="14849" width="13.125" style="38" customWidth="1"/>
    <col min="14850" max="14850" width="22.875" style="38" customWidth="1"/>
    <col min="14851" max="14851" width="18.375" style="38" customWidth="1"/>
    <col min="14852" max="14852" width="28.875" style="38" customWidth="1"/>
    <col min="14853" max="14853" width="9.5" style="38" customWidth="1"/>
    <col min="14854" max="14854" width="12.625" style="38" bestFit="1" customWidth="1"/>
    <col min="14855" max="15104" width="9" style="38"/>
    <col min="15105" max="15105" width="13.125" style="38" customWidth="1"/>
    <col min="15106" max="15106" width="22.875" style="38" customWidth="1"/>
    <col min="15107" max="15107" width="18.375" style="38" customWidth="1"/>
    <col min="15108" max="15108" width="28.875" style="38" customWidth="1"/>
    <col min="15109" max="15109" width="9.5" style="38" customWidth="1"/>
    <col min="15110" max="15110" width="12.625" style="38" bestFit="1" customWidth="1"/>
    <col min="15111" max="15360" width="9" style="38"/>
    <col min="15361" max="15361" width="13.125" style="38" customWidth="1"/>
    <col min="15362" max="15362" width="22.875" style="38" customWidth="1"/>
    <col min="15363" max="15363" width="18.375" style="38" customWidth="1"/>
    <col min="15364" max="15364" width="28.875" style="38" customWidth="1"/>
    <col min="15365" max="15365" width="9.5" style="38" customWidth="1"/>
    <col min="15366" max="15366" width="12.625" style="38" bestFit="1" customWidth="1"/>
    <col min="15367" max="15616" width="9" style="38"/>
    <col min="15617" max="15617" width="13.125" style="38" customWidth="1"/>
    <col min="15618" max="15618" width="22.875" style="38" customWidth="1"/>
    <col min="15619" max="15619" width="18.375" style="38" customWidth="1"/>
    <col min="15620" max="15620" width="28.875" style="38" customWidth="1"/>
    <col min="15621" max="15621" width="9.5" style="38" customWidth="1"/>
    <col min="15622" max="15622" width="12.625" style="38" bestFit="1" customWidth="1"/>
    <col min="15623" max="15872" width="9" style="38"/>
    <col min="15873" max="15873" width="13.125" style="38" customWidth="1"/>
    <col min="15874" max="15874" width="22.875" style="38" customWidth="1"/>
    <col min="15875" max="15875" width="18.375" style="38" customWidth="1"/>
    <col min="15876" max="15876" width="28.875" style="38" customWidth="1"/>
    <col min="15877" max="15877" width="9.5" style="38" customWidth="1"/>
    <col min="15878" max="15878" width="12.625" style="38" bestFit="1" customWidth="1"/>
    <col min="15879" max="16128" width="9" style="38"/>
    <col min="16129" max="16129" width="13.125" style="38" customWidth="1"/>
    <col min="16130" max="16130" width="22.875" style="38" customWidth="1"/>
    <col min="16131" max="16131" width="18.375" style="38" customWidth="1"/>
    <col min="16132" max="16132" width="28.875" style="38" customWidth="1"/>
    <col min="16133" max="16133" width="9.5" style="38" customWidth="1"/>
    <col min="16134" max="16134" width="12.625" style="38" bestFit="1" customWidth="1"/>
    <col min="16135" max="16384" width="9" style="38"/>
  </cols>
  <sheetData>
    <row r="1" spans="1:6" ht="24">
      <c r="A1" s="606" t="s">
        <v>342</v>
      </c>
      <c r="B1" s="606"/>
      <c r="C1" s="606"/>
      <c r="D1" s="606"/>
      <c r="E1" s="606"/>
    </row>
    <row r="2" spans="1:6" s="44" customFormat="1" ht="24.75" customHeight="1" thickBot="1">
      <c r="A2" s="207" t="s">
        <v>288</v>
      </c>
      <c r="B2" s="39"/>
      <c r="C2" s="40"/>
      <c r="D2" s="41"/>
      <c r="E2" s="42" t="s">
        <v>10</v>
      </c>
      <c r="F2" s="43"/>
    </row>
    <row r="3" spans="1:6" s="50" customFormat="1" ht="20.25" customHeight="1" thickBot="1">
      <c r="A3" s="45" t="s">
        <v>66</v>
      </c>
      <c r="B3" s="46" t="s">
        <v>59</v>
      </c>
      <c r="C3" s="47" t="s">
        <v>11</v>
      </c>
      <c r="D3" s="46" t="s">
        <v>24</v>
      </c>
      <c r="E3" s="48" t="s">
        <v>47</v>
      </c>
      <c r="F3" s="49"/>
    </row>
    <row r="4" spans="1:6" s="44" customFormat="1" ht="18.75" customHeight="1">
      <c r="A4" s="607" t="s">
        <v>243</v>
      </c>
      <c r="B4" s="51" t="s">
        <v>297</v>
      </c>
      <c r="C4" s="52">
        <v>92300</v>
      </c>
      <c r="D4" s="53" t="s">
        <v>347</v>
      </c>
      <c r="E4" s="54"/>
      <c r="F4" s="43"/>
    </row>
    <row r="5" spans="1:6" s="44" customFormat="1" ht="18.75" customHeight="1">
      <c r="A5" s="608"/>
      <c r="B5" s="55" t="s">
        <v>180</v>
      </c>
      <c r="C5" s="426">
        <v>19</v>
      </c>
      <c r="D5" s="57" t="s">
        <v>347</v>
      </c>
      <c r="E5" s="58"/>
      <c r="F5" s="43"/>
    </row>
    <row r="6" spans="1:6" s="44" customFormat="1" ht="18.75" customHeight="1">
      <c r="A6" s="608"/>
      <c r="B6" s="55" t="s">
        <v>294</v>
      </c>
      <c r="C6" s="56">
        <v>4857</v>
      </c>
      <c r="D6" s="57" t="s">
        <v>346</v>
      </c>
      <c r="E6" s="58"/>
      <c r="F6" s="43"/>
    </row>
    <row r="7" spans="1:6" s="44" customFormat="1" ht="18.75" customHeight="1">
      <c r="A7" s="608"/>
      <c r="B7" s="55" t="s">
        <v>343</v>
      </c>
      <c r="C7" s="56">
        <v>3130</v>
      </c>
      <c r="D7" s="57" t="s">
        <v>346</v>
      </c>
      <c r="E7" s="58"/>
      <c r="F7" s="43"/>
    </row>
    <row r="8" spans="1:6" s="44" customFormat="1" ht="18.75" customHeight="1">
      <c r="A8" s="608"/>
      <c r="B8" s="55" t="s">
        <v>344</v>
      </c>
      <c r="C8" s="56">
        <v>13501</v>
      </c>
      <c r="D8" s="57" t="s">
        <v>346</v>
      </c>
      <c r="E8" s="58"/>
      <c r="F8" s="43"/>
    </row>
    <row r="9" spans="1:6" s="44" customFormat="1" ht="18.75" customHeight="1">
      <c r="A9" s="608"/>
      <c r="B9" s="55" t="s">
        <v>345</v>
      </c>
      <c r="C9" s="56">
        <v>556</v>
      </c>
      <c r="D9" s="57" t="s">
        <v>346</v>
      </c>
      <c r="E9" s="58"/>
      <c r="F9" s="43"/>
    </row>
    <row r="10" spans="1:6" s="44" customFormat="1" ht="18.75" customHeight="1">
      <c r="A10" s="608"/>
      <c r="B10" s="55" t="s">
        <v>334</v>
      </c>
      <c r="C10" s="56">
        <v>3145</v>
      </c>
      <c r="D10" s="57" t="s">
        <v>346</v>
      </c>
      <c r="E10" s="58"/>
      <c r="F10" s="43"/>
    </row>
    <row r="11" spans="1:6" s="44" customFormat="1" ht="18.75" customHeight="1">
      <c r="A11" s="608"/>
      <c r="B11" s="55" t="s">
        <v>270</v>
      </c>
      <c r="C11" s="56">
        <v>644</v>
      </c>
      <c r="D11" s="57" t="s">
        <v>346</v>
      </c>
      <c r="E11" s="58"/>
      <c r="F11" s="43"/>
    </row>
    <row r="12" spans="1:6" s="44" customFormat="1" ht="18.75" customHeight="1">
      <c r="A12" s="608"/>
      <c r="B12" s="55" t="s">
        <v>100</v>
      </c>
      <c r="C12" s="56">
        <v>610</v>
      </c>
      <c r="D12" s="57" t="s">
        <v>346</v>
      </c>
      <c r="E12" s="58"/>
      <c r="F12" s="43"/>
    </row>
    <row r="13" spans="1:6" s="44" customFormat="1" ht="18.75" customHeight="1" thickBot="1">
      <c r="A13" s="608"/>
      <c r="B13" s="55" t="s">
        <v>166</v>
      </c>
      <c r="C13" s="56">
        <v>1341</v>
      </c>
      <c r="D13" s="57" t="s">
        <v>346</v>
      </c>
      <c r="E13" s="58"/>
      <c r="F13" s="43"/>
    </row>
    <row r="14" spans="1:6" s="50" customFormat="1" ht="18.75" customHeight="1" thickBot="1">
      <c r="A14" s="609" t="s">
        <v>29</v>
      </c>
      <c r="B14" s="610"/>
      <c r="C14" s="59">
        <f>SUM(C4:C13)</f>
        <v>120103</v>
      </c>
      <c r="D14" s="60"/>
      <c r="E14" s="61"/>
      <c r="F14" s="49"/>
    </row>
    <row r="15" spans="1:6" s="44" customFormat="1" ht="21.75" customHeight="1">
      <c r="B15" s="62"/>
      <c r="C15" s="43"/>
      <c r="D15" s="41"/>
      <c r="F15" s="43"/>
    </row>
    <row r="16" spans="1:6" s="44" customFormat="1" ht="13.5">
      <c r="B16" s="62"/>
      <c r="C16" s="43"/>
      <c r="D16" s="41"/>
      <c r="F16" s="43"/>
    </row>
    <row r="17" spans="1:6" s="44" customFormat="1" ht="13.5">
      <c r="B17" s="62"/>
      <c r="C17" s="43"/>
      <c r="D17" s="41"/>
      <c r="F17" s="43"/>
    </row>
    <row r="18" spans="1:6" s="44" customFormat="1" ht="13.5">
      <c r="B18" s="62"/>
      <c r="C18" s="43"/>
      <c r="D18" s="41"/>
      <c r="F18" s="43"/>
    </row>
    <row r="19" spans="1:6" s="44" customFormat="1" ht="13.5">
      <c r="B19" s="62"/>
      <c r="C19" s="43"/>
      <c r="D19" s="41"/>
      <c r="F19" s="43"/>
    </row>
    <row r="20" spans="1:6" s="44" customFormat="1" ht="13.5">
      <c r="B20" s="62"/>
      <c r="C20" s="43"/>
      <c r="D20" s="41"/>
      <c r="F20" s="43"/>
    </row>
    <row r="21" spans="1:6" s="44" customFormat="1" ht="13.5">
      <c r="B21" s="62"/>
      <c r="C21" s="43"/>
      <c r="D21" s="41"/>
      <c r="F21" s="43"/>
    </row>
    <row r="22" spans="1:6" s="44" customFormat="1" ht="13.5">
      <c r="B22" s="62"/>
      <c r="C22" s="43"/>
      <c r="D22" s="41"/>
      <c r="F22" s="43"/>
    </row>
    <row r="23" spans="1:6" s="44" customFormat="1" ht="13.5">
      <c r="B23" s="62"/>
      <c r="C23" s="43"/>
      <c r="D23" s="41"/>
      <c r="F23" s="43"/>
    </row>
    <row r="24" spans="1:6" s="44" customFormat="1" ht="13.5">
      <c r="B24" s="62"/>
      <c r="C24" s="43"/>
      <c r="D24" s="41"/>
      <c r="F24" s="43"/>
    </row>
    <row r="25" spans="1:6" s="44" customFormat="1" ht="13.5">
      <c r="B25" s="62"/>
      <c r="C25" s="43"/>
      <c r="D25" s="41"/>
      <c r="F25" s="43"/>
    </row>
    <row r="26" spans="1:6" s="44" customFormat="1" ht="13.5">
      <c r="B26" s="62"/>
      <c r="C26" s="43"/>
      <c r="D26" s="41"/>
      <c r="F26" s="43"/>
    </row>
    <row r="27" spans="1:6" s="44" customFormat="1" ht="13.5">
      <c r="B27" s="62"/>
      <c r="C27" s="43"/>
      <c r="D27" s="41"/>
      <c r="F27" s="43"/>
    </row>
    <row r="28" spans="1:6" s="44" customFormat="1" ht="13.5">
      <c r="B28" s="62"/>
      <c r="C28" s="43"/>
      <c r="D28" s="41"/>
      <c r="F28" s="43"/>
    </row>
    <row r="29" spans="1:6" s="44" customFormat="1" ht="13.5">
      <c r="B29" s="62"/>
      <c r="C29" s="43"/>
      <c r="D29" s="41"/>
      <c r="F29" s="43"/>
    </row>
    <row r="30" spans="1:6" s="44" customFormat="1" ht="13.5">
      <c r="B30" s="62"/>
      <c r="C30" s="43"/>
      <c r="D30" s="41"/>
      <c r="F30" s="43"/>
    </row>
    <row r="31" spans="1:6" s="44" customFormat="1">
      <c r="A31" s="38"/>
      <c r="B31" s="63"/>
      <c r="C31" s="37"/>
      <c r="D31" s="64"/>
      <c r="E31" s="38"/>
      <c r="F31" s="43"/>
    </row>
  </sheetData>
  <sheetProtection password="CC3D" sheet="1" formatCells="0" formatColumns="0" formatRows="0" insertColumns="0" insertRows="0" insertHyperlinks="0" deleteColumns="0" deleteRows="0" sort="0" autoFilter="0" pivotTables="0"/>
  <mergeCells count="3">
    <mergeCell ref="A1:E1"/>
    <mergeCell ref="A4:A13"/>
    <mergeCell ref="A14:B14"/>
  </mergeCells>
  <phoneticPr fontId="16" type="noConversion"/>
  <pageMargins left="0.40986111760139465" right="0.38972222805023193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2"/>
  <sheetViews>
    <sheetView zoomScaleNormal="100" workbookViewId="0">
      <selection activeCell="D24" sqref="D24"/>
    </sheetView>
  </sheetViews>
  <sheetFormatPr defaultRowHeight="16.5"/>
  <cols>
    <col min="1" max="2" width="15.625" style="282" customWidth="1"/>
    <col min="3" max="3" width="27.375" style="282" bestFit="1" customWidth="1"/>
    <col min="4" max="4" width="17.375" style="282" customWidth="1"/>
    <col min="5" max="5" width="11" style="282" customWidth="1"/>
    <col min="6" max="6" width="9.375" style="282" bestFit="1" customWidth="1"/>
    <col min="7" max="9" width="9" style="282"/>
    <col min="10" max="10" width="13" style="282" bestFit="1" customWidth="1"/>
    <col min="11" max="16384" width="9" style="282"/>
  </cols>
  <sheetData>
    <row r="1" spans="1:10" ht="33" customHeight="1">
      <c r="A1" s="611" t="s">
        <v>327</v>
      </c>
      <c r="B1" s="611"/>
      <c r="C1" s="611"/>
      <c r="D1" s="611"/>
      <c r="E1" s="611"/>
    </row>
    <row r="2" spans="1:10" ht="17.25" thickBot="1">
      <c r="A2" s="207" t="s">
        <v>288</v>
      </c>
      <c r="B2" s="345"/>
      <c r="C2" s="345"/>
      <c r="D2" s="345"/>
      <c r="E2" s="346" t="s">
        <v>26</v>
      </c>
    </row>
    <row r="3" spans="1:10">
      <c r="A3" s="347" t="s">
        <v>52</v>
      </c>
      <c r="B3" s="348" t="s">
        <v>43</v>
      </c>
      <c r="C3" s="612" t="s">
        <v>8</v>
      </c>
      <c r="D3" s="612"/>
      <c r="E3" s="349" t="s">
        <v>47</v>
      </c>
    </row>
    <row r="4" spans="1:10">
      <c r="A4" s="613" t="s">
        <v>51</v>
      </c>
      <c r="B4" s="614">
        <f>D10</f>
        <v>129203060</v>
      </c>
      <c r="C4" s="350" t="s">
        <v>19</v>
      </c>
      <c r="D4" s="351">
        <v>94981600</v>
      </c>
      <c r="E4" s="352"/>
      <c r="J4" s="353"/>
    </row>
    <row r="5" spans="1:10">
      <c r="A5" s="613"/>
      <c r="B5" s="614"/>
      <c r="C5" s="350" t="s">
        <v>182</v>
      </c>
      <c r="D5" s="351">
        <v>10472270</v>
      </c>
      <c r="E5" s="352"/>
      <c r="F5" s="354"/>
      <c r="J5" s="353"/>
    </row>
    <row r="6" spans="1:10">
      <c r="A6" s="613"/>
      <c r="B6" s="614"/>
      <c r="C6" s="350" t="s">
        <v>239</v>
      </c>
      <c r="D6" s="351">
        <v>9056090</v>
      </c>
      <c r="E6" s="352"/>
      <c r="J6" s="353"/>
    </row>
    <row r="7" spans="1:10">
      <c r="A7" s="613"/>
      <c r="B7" s="614"/>
      <c r="C7" s="350" t="s">
        <v>183</v>
      </c>
      <c r="D7" s="351">
        <v>1771790</v>
      </c>
      <c r="E7" s="352"/>
      <c r="J7" s="353"/>
    </row>
    <row r="8" spans="1:10">
      <c r="A8" s="613"/>
      <c r="B8" s="614"/>
      <c r="C8" s="350" t="s">
        <v>233</v>
      </c>
      <c r="D8" s="351">
        <v>8151060</v>
      </c>
      <c r="E8" s="352"/>
      <c r="J8" s="353"/>
    </row>
    <row r="9" spans="1:10">
      <c r="A9" s="613"/>
      <c r="B9" s="614"/>
      <c r="C9" s="355" t="s">
        <v>234</v>
      </c>
      <c r="D9" s="351">
        <v>4770250</v>
      </c>
      <c r="E9" s="352"/>
      <c r="J9" s="353"/>
    </row>
    <row r="10" spans="1:10" ht="17.25" thickBot="1">
      <c r="A10" s="356" t="s">
        <v>48</v>
      </c>
      <c r="B10" s="392">
        <f>B4</f>
        <v>129203060</v>
      </c>
      <c r="C10" s="357"/>
      <c r="D10" s="358">
        <f>SUM(D4:D9)</f>
        <v>129203060</v>
      </c>
      <c r="E10" s="359"/>
    </row>
    <row r="11" spans="1:10">
      <c r="A11" s="360"/>
      <c r="B11" s="360"/>
      <c r="C11" s="361"/>
      <c r="D11" s="360"/>
      <c r="E11" s="360"/>
    </row>
    <row r="12" spans="1:10">
      <c r="A12" s="360"/>
      <c r="B12" s="360"/>
      <c r="C12" s="361"/>
      <c r="D12" s="360"/>
      <c r="E12" s="360"/>
    </row>
  </sheetData>
  <sheetProtection password="CC3D" sheet="1" formatCells="0" formatColumns="0" formatRows="0" insertColumns="0" insertRows="0" insertHyperlinks="0" deleteColumns="0" deleteRows="0" sort="0" autoFilter="0" pivotTables="0"/>
  <mergeCells count="4">
    <mergeCell ref="A1:E1"/>
    <mergeCell ref="C3:D3"/>
    <mergeCell ref="A4:A9"/>
    <mergeCell ref="B4:B9"/>
  </mergeCells>
  <phoneticPr fontId="16" type="noConversion"/>
  <pageMargins left="0.69972223043441772" right="0.69972223043441772" top="0.75" bottom="0.75" header="0.30000001192092896" footer="0.30000001192092896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T44"/>
  <sheetViews>
    <sheetView zoomScale="90" zoomScaleNormal="90" workbookViewId="0">
      <selection activeCell="L20" sqref="L20"/>
    </sheetView>
  </sheetViews>
  <sheetFormatPr defaultRowHeight="13.5"/>
  <cols>
    <col min="1" max="1" width="8.625" style="33" customWidth="1"/>
    <col min="2" max="2" width="11.125" style="33" customWidth="1"/>
    <col min="3" max="3" width="12.375" style="33" customWidth="1"/>
    <col min="4" max="4" width="22.625" style="34" customWidth="1"/>
    <col min="5" max="5" width="18.25" style="35" customWidth="1"/>
    <col min="6" max="6" width="41.625" style="36" customWidth="1"/>
    <col min="7" max="7" width="9.5" style="23" customWidth="1"/>
    <col min="8" max="8" width="9" style="23" customWidth="1"/>
    <col min="9" max="9" width="11" style="23" customWidth="1"/>
    <col min="10" max="10" width="12.875" style="23" customWidth="1"/>
    <col min="11" max="11" width="12.125" style="23" customWidth="1"/>
    <col min="12" max="12" width="9" style="23" customWidth="1"/>
    <col min="13" max="18" width="9" style="23"/>
    <col min="19" max="19" width="36.5" style="23" bestFit="1" customWidth="1"/>
    <col min="20" max="240" width="9" style="23"/>
    <col min="241" max="241" width="8.625" style="23" customWidth="1"/>
    <col min="242" max="242" width="13.5" style="23" customWidth="1"/>
    <col min="243" max="243" width="18.25" style="23" customWidth="1"/>
    <col min="244" max="244" width="16.5" style="23" customWidth="1"/>
    <col min="245" max="245" width="26.125" style="23" customWidth="1"/>
    <col min="246" max="246" width="9.5" style="23" customWidth="1"/>
    <col min="247" max="496" width="9" style="23"/>
    <col min="497" max="497" width="8.625" style="23" customWidth="1"/>
    <col min="498" max="498" width="13.5" style="23" customWidth="1"/>
    <col min="499" max="499" width="18.25" style="23" customWidth="1"/>
    <col min="500" max="500" width="16.5" style="23" customWidth="1"/>
    <col min="501" max="501" width="26.125" style="23" customWidth="1"/>
    <col min="502" max="502" width="9.5" style="23" customWidth="1"/>
    <col min="503" max="752" width="9" style="23"/>
    <col min="753" max="753" width="8.625" style="23" customWidth="1"/>
    <col min="754" max="754" width="13.5" style="23" customWidth="1"/>
    <col min="755" max="755" width="18.25" style="23" customWidth="1"/>
    <col min="756" max="756" width="16.5" style="23" customWidth="1"/>
    <col min="757" max="757" width="26.125" style="23" customWidth="1"/>
    <col min="758" max="758" width="9.5" style="23" customWidth="1"/>
    <col min="759" max="1008" width="9" style="23"/>
    <col min="1009" max="1009" width="8.625" style="23" customWidth="1"/>
    <col min="1010" max="1010" width="13.5" style="23" customWidth="1"/>
    <col min="1011" max="1011" width="18.25" style="23" customWidth="1"/>
    <col min="1012" max="1012" width="16.5" style="23" customWidth="1"/>
    <col min="1013" max="1013" width="26.125" style="23" customWidth="1"/>
    <col min="1014" max="1014" width="9.5" style="23" customWidth="1"/>
    <col min="1015" max="1264" width="9" style="23"/>
    <col min="1265" max="1265" width="8.625" style="23" customWidth="1"/>
    <col min="1266" max="1266" width="13.5" style="23" customWidth="1"/>
    <col min="1267" max="1267" width="18.25" style="23" customWidth="1"/>
    <col min="1268" max="1268" width="16.5" style="23" customWidth="1"/>
    <col min="1269" max="1269" width="26.125" style="23" customWidth="1"/>
    <col min="1270" max="1270" width="9.5" style="23" customWidth="1"/>
    <col min="1271" max="1520" width="9" style="23"/>
    <col min="1521" max="1521" width="8.625" style="23" customWidth="1"/>
    <col min="1522" max="1522" width="13.5" style="23" customWidth="1"/>
    <col min="1523" max="1523" width="18.25" style="23" customWidth="1"/>
    <col min="1524" max="1524" width="16.5" style="23" customWidth="1"/>
    <col min="1525" max="1525" width="26.125" style="23" customWidth="1"/>
    <col min="1526" max="1526" width="9.5" style="23" customWidth="1"/>
    <col min="1527" max="1776" width="9" style="23"/>
    <col min="1777" max="1777" width="8.625" style="23" customWidth="1"/>
    <col min="1778" max="1778" width="13.5" style="23" customWidth="1"/>
    <col min="1779" max="1779" width="18.25" style="23" customWidth="1"/>
    <col min="1780" max="1780" width="16.5" style="23" customWidth="1"/>
    <col min="1781" max="1781" width="26.125" style="23" customWidth="1"/>
    <col min="1782" max="1782" width="9.5" style="23" customWidth="1"/>
    <col min="1783" max="2032" width="9" style="23"/>
    <col min="2033" max="2033" width="8.625" style="23" customWidth="1"/>
    <col min="2034" max="2034" width="13.5" style="23" customWidth="1"/>
    <col min="2035" max="2035" width="18.25" style="23" customWidth="1"/>
    <col min="2036" max="2036" width="16.5" style="23" customWidth="1"/>
    <col min="2037" max="2037" width="26.125" style="23" customWidth="1"/>
    <col min="2038" max="2038" width="9.5" style="23" customWidth="1"/>
    <col min="2039" max="2288" width="9" style="23"/>
    <col min="2289" max="2289" width="8.625" style="23" customWidth="1"/>
    <col min="2290" max="2290" width="13.5" style="23" customWidth="1"/>
    <col min="2291" max="2291" width="18.25" style="23" customWidth="1"/>
    <col min="2292" max="2292" width="16.5" style="23" customWidth="1"/>
    <col min="2293" max="2293" width="26.125" style="23" customWidth="1"/>
    <col min="2294" max="2294" width="9.5" style="23" customWidth="1"/>
    <col min="2295" max="2544" width="9" style="23"/>
    <col min="2545" max="2545" width="8.625" style="23" customWidth="1"/>
    <col min="2546" max="2546" width="13.5" style="23" customWidth="1"/>
    <col min="2547" max="2547" width="18.25" style="23" customWidth="1"/>
    <col min="2548" max="2548" width="16.5" style="23" customWidth="1"/>
    <col min="2549" max="2549" width="26.125" style="23" customWidth="1"/>
    <col min="2550" max="2550" width="9.5" style="23" customWidth="1"/>
    <col min="2551" max="2800" width="9" style="23"/>
    <col min="2801" max="2801" width="8.625" style="23" customWidth="1"/>
    <col min="2802" max="2802" width="13.5" style="23" customWidth="1"/>
    <col min="2803" max="2803" width="18.25" style="23" customWidth="1"/>
    <col min="2804" max="2804" width="16.5" style="23" customWidth="1"/>
    <col min="2805" max="2805" width="26.125" style="23" customWidth="1"/>
    <col min="2806" max="2806" width="9.5" style="23" customWidth="1"/>
    <col min="2807" max="3056" width="9" style="23"/>
    <col min="3057" max="3057" width="8.625" style="23" customWidth="1"/>
    <col min="3058" max="3058" width="13.5" style="23" customWidth="1"/>
    <col min="3059" max="3059" width="18.25" style="23" customWidth="1"/>
    <col min="3060" max="3060" width="16.5" style="23" customWidth="1"/>
    <col min="3061" max="3061" width="26.125" style="23" customWidth="1"/>
    <col min="3062" max="3062" width="9.5" style="23" customWidth="1"/>
    <col min="3063" max="3312" width="9" style="23"/>
    <col min="3313" max="3313" width="8.625" style="23" customWidth="1"/>
    <col min="3314" max="3314" width="13.5" style="23" customWidth="1"/>
    <col min="3315" max="3315" width="18.25" style="23" customWidth="1"/>
    <col min="3316" max="3316" width="16.5" style="23" customWidth="1"/>
    <col min="3317" max="3317" width="26.125" style="23" customWidth="1"/>
    <col min="3318" max="3318" width="9.5" style="23" customWidth="1"/>
    <col min="3319" max="3568" width="9" style="23"/>
    <col min="3569" max="3569" width="8.625" style="23" customWidth="1"/>
    <col min="3570" max="3570" width="13.5" style="23" customWidth="1"/>
    <col min="3571" max="3571" width="18.25" style="23" customWidth="1"/>
    <col min="3572" max="3572" width="16.5" style="23" customWidth="1"/>
    <col min="3573" max="3573" width="26.125" style="23" customWidth="1"/>
    <col min="3574" max="3574" width="9.5" style="23" customWidth="1"/>
    <col min="3575" max="3824" width="9" style="23"/>
    <col min="3825" max="3825" width="8.625" style="23" customWidth="1"/>
    <col min="3826" max="3826" width="13.5" style="23" customWidth="1"/>
    <col min="3827" max="3827" width="18.25" style="23" customWidth="1"/>
    <col min="3828" max="3828" width="16.5" style="23" customWidth="1"/>
    <col min="3829" max="3829" width="26.125" style="23" customWidth="1"/>
    <col min="3830" max="3830" width="9.5" style="23" customWidth="1"/>
    <col min="3831" max="4080" width="9" style="23"/>
    <col min="4081" max="4081" width="8.625" style="23" customWidth="1"/>
    <col min="4082" max="4082" width="13.5" style="23" customWidth="1"/>
    <col min="4083" max="4083" width="18.25" style="23" customWidth="1"/>
    <col min="4084" max="4084" width="16.5" style="23" customWidth="1"/>
    <col min="4085" max="4085" width="26.125" style="23" customWidth="1"/>
    <col min="4086" max="4086" width="9.5" style="23" customWidth="1"/>
    <col min="4087" max="4336" width="9" style="23"/>
    <col min="4337" max="4337" width="8.625" style="23" customWidth="1"/>
    <col min="4338" max="4338" width="13.5" style="23" customWidth="1"/>
    <col min="4339" max="4339" width="18.25" style="23" customWidth="1"/>
    <col min="4340" max="4340" width="16.5" style="23" customWidth="1"/>
    <col min="4341" max="4341" width="26.125" style="23" customWidth="1"/>
    <col min="4342" max="4342" width="9.5" style="23" customWidth="1"/>
    <col min="4343" max="4592" width="9" style="23"/>
    <col min="4593" max="4593" width="8.625" style="23" customWidth="1"/>
    <col min="4594" max="4594" width="13.5" style="23" customWidth="1"/>
    <col min="4595" max="4595" width="18.25" style="23" customWidth="1"/>
    <col min="4596" max="4596" width="16.5" style="23" customWidth="1"/>
    <col min="4597" max="4597" width="26.125" style="23" customWidth="1"/>
    <col min="4598" max="4598" width="9.5" style="23" customWidth="1"/>
    <col min="4599" max="4848" width="9" style="23"/>
    <col min="4849" max="4849" width="8.625" style="23" customWidth="1"/>
    <col min="4850" max="4850" width="13.5" style="23" customWidth="1"/>
    <col min="4851" max="4851" width="18.25" style="23" customWidth="1"/>
    <col min="4852" max="4852" width="16.5" style="23" customWidth="1"/>
    <col min="4853" max="4853" width="26.125" style="23" customWidth="1"/>
    <col min="4854" max="4854" width="9.5" style="23" customWidth="1"/>
    <col min="4855" max="5104" width="9" style="23"/>
    <col min="5105" max="5105" width="8.625" style="23" customWidth="1"/>
    <col min="5106" max="5106" width="13.5" style="23" customWidth="1"/>
    <col min="5107" max="5107" width="18.25" style="23" customWidth="1"/>
    <col min="5108" max="5108" width="16.5" style="23" customWidth="1"/>
    <col min="5109" max="5109" width="26.125" style="23" customWidth="1"/>
    <col min="5110" max="5110" width="9.5" style="23" customWidth="1"/>
    <col min="5111" max="5360" width="9" style="23"/>
    <col min="5361" max="5361" width="8.625" style="23" customWidth="1"/>
    <col min="5362" max="5362" width="13.5" style="23" customWidth="1"/>
    <col min="5363" max="5363" width="18.25" style="23" customWidth="1"/>
    <col min="5364" max="5364" width="16.5" style="23" customWidth="1"/>
    <col min="5365" max="5365" width="26.125" style="23" customWidth="1"/>
    <col min="5366" max="5366" width="9.5" style="23" customWidth="1"/>
    <col min="5367" max="5616" width="9" style="23"/>
    <col min="5617" max="5617" width="8.625" style="23" customWidth="1"/>
    <col min="5618" max="5618" width="13.5" style="23" customWidth="1"/>
    <col min="5619" max="5619" width="18.25" style="23" customWidth="1"/>
    <col min="5620" max="5620" width="16.5" style="23" customWidth="1"/>
    <col min="5621" max="5621" width="26.125" style="23" customWidth="1"/>
    <col min="5622" max="5622" width="9.5" style="23" customWidth="1"/>
    <col min="5623" max="5872" width="9" style="23"/>
    <col min="5873" max="5873" width="8.625" style="23" customWidth="1"/>
    <col min="5874" max="5874" width="13.5" style="23" customWidth="1"/>
    <col min="5875" max="5875" width="18.25" style="23" customWidth="1"/>
    <col min="5876" max="5876" width="16.5" style="23" customWidth="1"/>
    <col min="5877" max="5877" width="26.125" style="23" customWidth="1"/>
    <col min="5878" max="5878" width="9.5" style="23" customWidth="1"/>
    <col min="5879" max="6128" width="9" style="23"/>
    <col min="6129" max="6129" width="8.625" style="23" customWidth="1"/>
    <col min="6130" max="6130" width="13.5" style="23" customWidth="1"/>
    <col min="6131" max="6131" width="18.25" style="23" customWidth="1"/>
    <col min="6132" max="6132" width="16.5" style="23" customWidth="1"/>
    <col min="6133" max="6133" width="26.125" style="23" customWidth="1"/>
    <col min="6134" max="6134" width="9.5" style="23" customWidth="1"/>
    <col min="6135" max="6384" width="9" style="23"/>
    <col min="6385" max="6385" width="8.625" style="23" customWidth="1"/>
    <col min="6386" max="6386" width="13.5" style="23" customWidth="1"/>
    <col min="6387" max="6387" width="18.25" style="23" customWidth="1"/>
    <col min="6388" max="6388" width="16.5" style="23" customWidth="1"/>
    <col min="6389" max="6389" width="26.125" style="23" customWidth="1"/>
    <col min="6390" max="6390" width="9.5" style="23" customWidth="1"/>
    <col min="6391" max="6640" width="9" style="23"/>
    <col min="6641" max="6641" width="8.625" style="23" customWidth="1"/>
    <col min="6642" max="6642" width="13.5" style="23" customWidth="1"/>
    <col min="6643" max="6643" width="18.25" style="23" customWidth="1"/>
    <col min="6644" max="6644" width="16.5" style="23" customWidth="1"/>
    <col min="6645" max="6645" width="26.125" style="23" customWidth="1"/>
    <col min="6646" max="6646" width="9.5" style="23" customWidth="1"/>
    <col min="6647" max="6896" width="9" style="23"/>
    <col min="6897" max="6897" width="8.625" style="23" customWidth="1"/>
    <col min="6898" max="6898" width="13.5" style="23" customWidth="1"/>
    <col min="6899" max="6899" width="18.25" style="23" customWidth="1"/>
    <col min="6900" max="6900" width="16.5" style="23" customWidth="1"/>
    <col min="6901" max="6901" width="26.125" style="23" customWidth="1"/>
    <col min="6902" max="6902" width="9.5" style="23" customWidth="1"/>
    <col min="6903" max="7152" width="9" style="23"/>
    <col min="7153" max="7153" width="8.625" style="23" customWidth="1"/>
    <col min="7154" max="7154" width="13.5" style="23" customWidth="1"/>
    <col min="7155" max="7155" width="18.25" style="23" customWidth="1"/>
    <col min="7156" max="7156" width="16.5" style="23" customWidth="1"/>
    <col min="7157" max="7157" width="26.125" style="23" customWidth="1"/>
    <col min="7158" max="7158" width="9.5" style="23" customWidth="1"/>
    <col min="7159" max="7408" width="9" style="23"/>
    <col min="7409" max="7409" width="8.625" style="23" customWidth="1"/>
    <col min="7410" max="7410" width="13.5" style="23" customWidth="1"/>
    <col min="7411" max="7411" width="18.25" style="23" customWidth="1"/>
    <col min="7412" max="7412" width="16.5" style="23" customWidth="1"/>
    <col min="7413" max="7413" width="26.125" style="23" customWidth="1"/>
    <col min="7414" max="7414" width="9.5" style="23" customWidth="1"/>
    <col min="7415" max="7664" width="9" style="23"/>
    <col min="7665" max="7665" width="8.625" style="23" customWidth="1"/>
    <col min="7666" max="7666" width="13.5" style="23" customWidth="1"/>
    <col min="7667" max="7667" width="18.25" style="23" customWidth="1"/>
    <col min="7668" max="7668" width="16.5" style="23" customWidth="1"/>
    <col min="7669" max="7669" width="26.125" style="23" customWidth="1"/>
    <col min="7670" max="7670" width="9.5" style="23" customWidth="1"/>
    <col min="7671" max="7920" width="9" style="23"/>
    <col min="7921" max="7921" width="8.625" style="23" customWidth="1"/>
    <col min="7922" max="7922" width="13.5" style="23" customWidth="1"/>
    <col min="7923" max="7923" width="18.25" style="23" customWidth="1"/>
    <col min="7924" max="7924" width="16.5" style="23" customWidth="1"/>
    <col min="7925" max="7925" width="26.125" style="23" customWidth="1"/>
    <col min="7926" max="7926" width="9.5" style="23" customWidth="1"/>
    <col min="7927" max="8176" width="9" style="23"/>
    <col min="8177" max="8177" width="8.625" style="23" customWidth="1"/>
    <col min="8178" max="8178" width="13.5" style="23" customWidth="1"/>
    <col min="8179" max="8179" width="18.25" style="23" customWidth="1"/>
    <col min="8180" max="8180" width="16.5" style="23" customWidth="1"/>
    <col min="8181" max="8181" width="26.125" style="23" customWidth="1"/>
    <col min="8182" max="8182" width="9.5" style="23" customWidth="1"/>
    <col min="8183" max="8432" width="9" style="23"/>
    <col min="8433" max="8433" width="8.625" style="23" customWidth="1"/>
    <col min="8434" max="8434" width="13.5" style="23" customWidth="1"/>
    <col min="8435" max="8435" width="18.25" style="23" customWidth="1"/>
    <col min="8436" max="8436" width="16.5" style="23" customWidth="1"/>
    <col min="8437" max="8437" width="26.125" style="23" customWidth="1"/>
    <col min="8438" max="8438" width="9.5" style="23" customWidth="1"/>
    <col min="8439" max="8688" width="9" style="23"/>
    <col min="8689" max="8689" width="8.625" style="23" customWidth="1"/>
    <col min="8690" max="8690" width="13.5" style="23" customWidth="1"/>
    <col min="8691" max="8691" width="18.25" style="23" customWidth="1"/>
    <col min="8692" max="8692" width="16.5" style="23" customWidth="1"/>
    <col min="8693" max="8693" width="26.125" style="23" customWidth="1"/>
    <col min="8694" max="8694" width="9.5" style="23" customWidth="1"/>
    <col min="8695" max="8944" width="9" style="23"/>
    <col min="8945" max="8945" width="8.625" style="23" customWidth="1"/>
    <col min="8946" max="8946" width="13.5" style="23" customWidth="1"/>
    <col min="8947" max="8947" width="18.25" style="23" customWidth="1"/>
    <col min="8948" max="8948" width="16.5" style="23" customWidth="1"/>
    <col min="8949" max="8949" width="26.125" style="23" customWidth="1"/>
    <col min="8950" max="8950" width="9.5" style="23" customWidth="1"/>
    <col min="8951" max="9200" width="9" style="23"/>
    <col min="9201" max="9201" width="8.625" style="23" customWidth="1"/>
    <col min="9202" max="9202" width="13.5" style="23" customWidth="1"/>
    <col min="9203" max="9203" width="18.25" style="23" customWidth="1"/>
    <col min="9204" max="9204" width="16.5" style="23" customWidth="1"/>
    <col min="9205" max="9205" width="26.125" style="23" customWidth="1"/>
    <col min="9206" max="9206" width="9.5" style="23" customWidth="1"/>
    <col min="9207" max="9456" width="9" style="23"/>
    <col min="9457" max="9457" width="8.625" style="23" customWidth="1"/>
    <col min="9458" max="9458" width="13.5" style="23" customWidth="1"/>
    <col min="9459" max="9459" width="18.25" style="23" customWidth="1"/>
    <col min="9460" max="9460" width="16.5" style="23" customWidth="1"/>
    <col min="9461" max="9461" width="26.125" style="23" customWidth="1"/>
    <col min="9462" max="9462" width="9.5" style="23" customWidth="1"/>
    <col min="9463" max="9712" width="9" style="23"/>
    <col min="9713" max="9713" width="8.625" style="23" customWidth="1"/>
    <col min="9714" max="9714" width="13.5" style="23" customWidth="1"/>
    <col min="9715" max="9715" width="18.25" style="23" customWidth="1"/>
    <col min="9716" max="9716" width="16.5" style="23" customWidth="1"/>
    <col min="9717" max="9717" width="26.125" style="23" customWidth="1"/>
    <col min="9718" max="9718" width="9.5" style="23" customWidth="1"/>
    <col min="9719" max="9968" width="9" style="23"/>
    <col min="9969" max="9969" width="8.625" style="23" customWidth="1"/>
    <col min="9970" max="9970" width="13.5" style="23" customWidth="1"/>
    <col min="9971" max="9971" width="18.25" style="23" customWidth="1"/>
    <col min="9972" max="9972" width="16.5" style="23" customWidth="1"/>
    <col min="9973" max="9973" width="26.125" style="23" customWidth="1"/>
    <col min="9974" max="9974" width="9.5" style="23" customWidth="1"/>
    <col min="9975" max="10224" width="9" style="23"/>
    <col min="10225" max="10225" width="8.625" style="23" customWidth="1"/>
    <col min="10226" max="10226" width="13.5" style="23" customWidth="1"/>
    <col min="10227" max="10227" width="18.25" style="23" customWidth="1"/>
    <col min="10228" max="10228" width="16.5" style="23" customWidth="1"/>
    <col min="10229" max="10229" width="26.125" style="23" customWidth="1"/>
    <col min="10230" max="10230" width="9.5" style="23" customWidth="1"/>
    <col min="10231" max="10480" width="9" style="23"/>
    <col min="10481" max="10481" width="8.625" style="23" customWidth="1"/>
    <col min="10482" max="10482" width="13.5" style="23" customWidth="1"/>
    <col min="10483" max="10483" width="18.25" style="23" customWidth="1"/>
    <col min="10484" max="10484" width="16.5" style="23" customWidth="1"/>
    <col min="10485" max="10485" width="26.125" style="23" customWidth="1"/>
    <col min="10486" max="10486" width="9.5" style="23" customWidth="1"/>
    <col min="10487" max="10736" width="9" style="23"/>
    <col min="10737" max="10737" width="8.625" style="23" customWidth="1"/>
    <col min="10738" max="10738" width="13.5" style="23" customWidth="1"/>
    <col min="10739" max="10739" width="18.25" style="23" customWidth="1"/>
    <col min="10740" max="10740" width="16.5" style="23" customWidth="1"/>
    <col min="10741" max="10741" width="26.125" style="23" customWidth="1"/>
    <col min="10742" max="10742" width="9.5" style="23" customWidth="1"/>
    <col min="10743" max="10992" width="9" style="23"/>
    <col min="10993" max="10993" width="8.625" style="23" customWidth="1"/>
    <col min="10994" max="10994" width="13.5" style="23" customWidth="1"/>
    <col min="10995" max="10995" width="18.25" style="23" customWidth="1"/>
    <col min="10996" max="10996" width="16.5" style="23" customWidth="1"/>
    <col min="10997" max="10997" width="26.125" style="23" customWidth="1"/>
    <col min="10998" max="10998" width="9.5" style="23" customWidth="1"/>
    <col min="10999" max="11248" width="9" style="23"/>
    <col min="11249" max="11249" width="8.625" style="23" customWidth="1"/>
    <col min="11250" max="11250" width="13.5" style="23" customWidth="1"/>
    <col min="11251" max="11251" width="18.25" style="23" customWidth="1"/>
    <col min="11252" max="11252" width="16.5" style="23" customWidth="1"/>
    <col min="11253" max="11253" width="26.125" style="23" customWidth="1"/>
    <col min="11254" max="11254" width="9.5" style="23" customWidth="1"/>
    <col min="11255" max="11504" width="9" style="23"/>
    <col min="11505" max="11505" width="8.625" style="23" customWidth="1"/>
    <col min="11506" max="11506" width="13.5" style="23" customWidth="1"/>
    <col min="11507" max="11507" width="18.25" style="23" customWidth="1"/>
    <col min="11508" max="11508" width="16.5" style="23" customWidth="1"/>
    <col min="11509" max="11509" width="26.125" style="23" customWidth="1"/>
    <col min="11510" max="11510" width="9.5" style="23" customWidth="1"/>
    <col min="11511" max="11760" width="9" style="23"/>
    <col min="11761" max="11761" width="8.625" style="23" customWidth="1"/>
    <col min="11762" max="11762" width="13.5" style="23" customWidth="1"/>
    <col min="11763" max="11763" width="18.25" style="23" customWidth="1"/>
    <col min="11764" max="11764" width="16.5" style="23" customWidth="1"/>
    <col min="11765" max="11765" width="26.125" style="23" customWidth="1"/>
    <col min="11766" max="11766" width="9.5" style="23" customWidth="1"/>
    <col min="11767" max="12016" width="9" style="23"/>
    <col min="12017" max="12017" width="8.625" style="23" customWidth="1"/>
    <col min="12018" max="12018" width="13.5" style="23" customWidth="1"/>
    <col min="12019" max="12019" width="18.25" style="23" customWidth="1"/>
    <col min="12020" max="12020" width="16.5" style="23" customWidth="1"/>
    <col min="12021" max="12021" width="26.125" style="23" customWidth="1"/>
    <col min="12022" max="12022" width="9.5" style="23" customWidth="1"/>
    <col min="12023" max="12272" width="9" style="23"/>
    <col min="12273" max="12273" width="8.625" style="23" customWidth="1"/>
    <col min="12274" max="12274" width="13.5" style="23" customWidth="1"/>
    <col min="12275" max="12275" width="18.25" style="23" customWidth="1"/>
    <col min="12276" max="12276" width="16.5" style="23" customWidth="1"/>
    <col min="12277" max="12277" width="26.125" style="23" customWidth="1"/>
    <col min="12278" max="12278" width="9.5" style="23" customWidth="1"/>
    <col min="12279" max="12528" width="9" style="23"/>
    <col min="12529" max="12529" width="8.625" style="23" customWidth="1"/>
    <col min="12530" max="12530" width="13.5" style="23" customWidth="1"/>
    <col min="12531" max="12531" width="18.25" style="23" customWidth="1"/>
    <col min="12532" max="12532" width="16.5" style="23" customWidth="1"/>
    <col min="12533" max="12533" width="26.125" style="23" customWidth="1"/>
    <col min="12534" max="12534" width="9.5" style="23" customWidth="1"/>
    <col min="12535" max="12784" width="9" style="23"/>
    <col min="12785" max="12785" width="8.625" style="23" customWidth="1"/>
    <col min="12786" max="12786" width="13.5" style="23" customWidth="1"/>
    <col min="12787" max="12787" width="18.25" style="23" customWidth="1"/>
    <col min="12788" max="12788" width="16.5" style="23" customWidth="1"/>
    <col min="12789" max="12789" width="26.125" style="23" customWidth="1"/>
    <col min="12790" max="12790" width="9.5" style="23" customWidth="1"/>
    <col min="12791" max="13040" width="9" style="23"/>
    <col min="13041" max="13041" width="8.625" style="23" customWidth="1"/>
    <col min="13042" max="13042" width="13.5" style="23" customWidth="1"/>
    <col min="13043" max="13043" width="18.25" style="23" customWidth="1"/>
    <col min="13044" max="13044" width="16.5" style="23" customWidth="1"/>
    <col min="13045" max="13045" width="26.125" style="23" customWidth="1"/>
    <col min="13046" max="13046" width="9.5" style="23" customWidth="1"/>
    <col min="13047" max="13296" width="9" style="23"/>
    <col min="13297" max="13297" width="8.625" style="23" customWidth="1"/>
    <col min="13298" max="13298" width="13.5" style="23" customWidth="1"/>
    <col min="13299" max="13299" width="18.25" style="23" customWidth="1"/>
    <col min="13300" max="13300" width="16.5" style="23" customWidth="1"/>
    <col min="13301" max="13301" width="26.125" style="23" customWidth="1"/>
    <col min="13302" max="13302" width="9.5" style="23" customWidth="1"/>
    <col min="13303" max="13552" width="9" style="23"/>
    <col min="13553" max="13553" width="8.625" style="23" customWidth="1"/>
    <col min="13554" max="13554" width="13.5" style="23" customWidth="1"/>
    <col min="13555" max="13555" width="18.25" style="23" customWidth="1"/>
    <col min="13556" max="13556" width="16.5" style="23" customWidth="1"/>
    <col min="13557" max="13557" width="26.125" style="23" customWidth="1"/>
    <col min="13558" max="13558" width="9.5" style="23" customWidth="1"/>
    <col min="13559" max="13808" width="9" style="23"/>
    <col min="13809" max="13809" width="8.625" style="23" customWidth="1"/>
    <col min="13810" max="13810" width="13.5" style="23" customWidth="1"/>
    <col min="13811" max="13811" width="18.25" style="23" customWidth="1"/>
    <col min="13812" max="13812" width="16.5" style="23" customWidth="1"/>
    <col min="13813" max="13813" width="26.125" style="23" customWidth="1"/>
    <col min="13814" max="13814" width="9.5" style="23" customWidth="1"/>
    <col min="13815" max="14064" width="9" style="23"/>
    <col min="14065" max="14065" width="8.625" style="23" customWidth="1"/>
    <col min="14066" max="14066" width="13.5" style="23" customWidth="1"/>
    <col min="14067" max="14067" width="18.25" style="23" customWidth="1"/>
    <col min="14068" max="14068" width="16.5" style="23" customWidth="1"/>
    <col min="14069" max="14069" width="26.125" style="23" customWidth="1"/>
    <col min="14070" max="14070" width="9.5" style="23" customWidth="1"/>
    <col min="14071" max="14320" width="9" style="23"/>
    <col min="14321" max="14321" width="8.625" style="23" customWidth="1"/>
    <col min="14322" max="14322" width="13.5" style="23" customWidth="1"/>
    <col min="14323" max="14323" width="18.25" style="23" customWidth="1"/>
    <col min="14324" max="14324" width="16.5" style="23" customWidth="1"/>
    <col min="14325" max="14325" width="26.125" style="23" customWidth="1"/>
    <col min="14326" max="14326" width="9.5" style="23" customWidth="1"/>
    <col min="14327" max="14576" width="9" style="23"/>
    <col min="14577" max="14577" width="8.625" style="23" customWidth="1"/>
    <col min="14578" max="14578" width="13.5" style="23" customWidth="1"/>
    <col min="14579" max="14579" width="18.25" style="23" customWidth="1"/>
    <col min="14580" max="14580" width="16.5" style="23" customWidth="1"/>
    <col min="14581" max="14581" width="26.125" style="23" customWidth="1"/>
    <col min="14582" max="14582" width="9.5" style="23" customWidth="1"/>
    <col min="14583" max="14832" width="9" style="23"/>
    <col min="14833" max="14833" width="8.625" style="23" customWidth="1"/>
    <col min="14834" max="14834" width="13.5" style="23" customWidth="1"/>
    <col min="14835" max="14835" width="18.25" style="23" customWidth="1"/>
    <col min="14836" max="14836" width="16.5" style="23" customWidth="1"/>
    <col min="14837" max="14837" width="26.125" style="23" customWidth="1"/>
    <col min="14838" max="14838" width="9.5" style="23" customWidth="1"/>
    <col min="14839" max="15088" width="9" style="23"/>
    <col min="15089" max="15089" width="8.625" style="23" customWidth="1"/>
    <col min="15090" max="15090" width="13.5" style="23" customWidth="1"/>
    <col min="15091" max="15091" width="18.25" style="23" customWidth="1"/>
    <col min="15092" max="15092" width="16.5" style="23" customWidth="1"/>
    <col min="15093" max="15093" width="26.125" style="23" customWidth="1"/>
    <col min="15094" max="15094" width="9.5" style="23" customWidth="1"/>
    <col min="15095" max="15344" width="9" style="23"/>
    <col min="15345" max="15345" width="8.625" style="23" customWidth="1"/>
    <col min="15346" max="15346" width="13.5" style="23" customWidth="1"/>
    <col min="15347" max="15347" width="18.25" style="23" customWidth="1"/>
    <col min="15348" max="15348" width="16.5" style="23" customWidth="1"/>
    <col min="15349" max="15349" width="26.125" style="23" customWidth="1"/>
    <col min="15350" max="15350" width="9.5" style="23" customWidth="1"/>
    <col min="15351" max="15600" width="9" style="23"/>
    <col min="15601" max="15601" width="8.625" style="23" customWidth="1"/>
    <col min="15602" max="15602" width="13.5" style="23" customWidth="1"/>
    <col min="15603" max="15603" width="18.25" style="23" customWidth="1"/>
    <col min="15604" max="15604" width="16.5" style="23" customWidth="1"/>
    <col min="15605" max="15605" width="26.125" style="23" customWidth="1"/>
    <col min="15606" max="15606" width="9.5" style="23" customWidth="1"/>
    <col min="15607" max="15856" width="9" style="23"/>
    <col min="15857" max="15857" width="8.625" style="23" customWidth="1"/>
    <col min="15858" max="15858" width="13.5" style="23" customWidth="1"/>
    <col min="15859" max="15859" width="18.25" style="23" customWidth="1"/>
    <col min="15860" max="15860" width="16.5" style="23" customWidth="1"/>
    <col min="15861" max="15861" width="26.125" style="23" customWidth="1"/>
    <col min="15862" max="15862" width="9.5" style="23" customWidth="1"/>
    <col min="15863" max="16112" width="9" style="23"/>
    <col min="16113" max="16113" width="8.625" style="23" customWidth="1"/>
    <col min="16114" max="16114" width="13.5" style="23" customWidth="1"/>
    <col min="16115" max="16115" width="18.25" style="23" customWidth="1"/>
    <col min="16116" max="16116" width="16.5" style="23" customWidth="1"/>
    <col min="16117" max="16117" width="26.125" style="23" customWidth="1"/>
    <col min="16118" max="16118" width="9.5" style="23" customWidth="1"/>
    <col min="16119" max="16384" width="9" style="23"/>
  </cols>
  <sheetData>
    <row r="1" spans="1:20" ht="32.25" customHeight="1">
      <c r="A1" s="615" t="s">
        <v>328</v>
      </c>
      <c r="B1" s="615"/>
      <c r="C1" s="615"/>
      <c r="D1" s="615"/>
      <c r="E1" s="615"/>
      <c r="F1" s="615"/>
      <c r="G1" s="615"/>
    </row>
    <row r="2" spans="1:20" ht="21.75" customHeight="1" thickBot="1">
      <c r="A2" s="207" t="s">
        <v>288</v>
      </c>
      <c r="B2" s="24"/>
      <c r="C2" s="24"/>
      <c r="D2" s="25"/>
      <c r="E2" s="26"/>
      <c r="F2" s="27"/>
      <c r="G2" s="28" t="s">
        <v>10</v>
      </c>
    </row>
    <row r="3" spans="1:20" s="29" customFormat="1" ht="21.75" customHeight="1" thickBot="1">
      <c r="A3" s="616" t="s">
        <v>25</v>
      </c>
      <c r="B3" s="617"/>
      <c r="C3" s="618"/>
      <c r="D3" s="146" t="s">
        <v>59</v>
      </c>
      <c r="E3" s="147" t="s">
        <v>350</v>
      </c>
      <c r="F3" s="146" t="s">
        <v>24</v>
      </c>
      <c r="G3" s="148" t="s">
        <v>41</v>
      </c>
    </row>
    <row r="4" spans="1:20" ht="21.75" customHeight="1">
      <c r="A4" s="619" t="s">
        <v>33</v>
      </c>
      <c r="B4" s="622" t="s">
        <v>351</v>
      </c>
      <c r="C4" s="622" t="s">
        <v>352</v>
      </c>
      <c r="D4" s="362" t="s">
        <v>353</v>
      </c>
      <c r="E4" s="363">
        <v>183670145</v>
      </c>
      <c r="F4" s="364" t="s">
        <v>228</v>
      </c>
      <c r="G4" s="365"/>
    </row>
    <row r="5" spans="1:20" ht="21.75" customHeight="1">
      <c r="A5" s="620"/>
      <c r="B5" s="623"/>
      <c r="C5" s="623"/>
      <c r="D5" s="34" t="s">
        <v>184</v>
      </c>
      <c r="E5" s="368">
        <v>73300000</v>
      </c>
      <c r="F5" s="197" t="s">
        <v>185</v>
      </c>
      <c r="G5" s="396"/>
    </row>
    <row r="6" spans="1:20" ht="21.75" customHeight="1">
      <c r="A6" s="620"/>
      <c r="B6" s="623"/>
      <c r="C6" s="624"/>
      <c r="D6" s="369" t="s">
        <v>57</v>
      </c>
      <c r="E6" s="380">
        <f>SUM(E4:E5)</f>
        <v>256970145</v>
      </c>
      <c r="F6" s="397"/>
      <c r="G6" s="398"/>
    </row>
    <row r="7" spans="1:20" ht="21.75" customHeight="1">
      <c r="A7" s="620"/>
      <c r="B7" s="623"/>
      <c r="C7" s="625" t="s">
        <v>186</v>
      </c>
      <c r="D7" s="366" t="s">
        <v>187</v>
      </c>
      <c r="E7" s="372">
        <v>267026180</v>
      </c>
      <c r="F7" s="373" t="s">
        <v>192</v>
      </c>
      <c r="G7" s="374"/>
    </row>
    <row r="8" spans="1:20" ht="21.75" customHeight="1">
      <c r="A8" s="620"/>
      <c r="B8" s="623"/>
      <c r="C8" s="623"/>
      <c r="D8" s="367" t="s">
        <v>188</v>
      </c>
      <c r="E8" s="375">
        <v>4800000</v>
      </c>
      <c r="F8" s="197" t="s">
        <v>329</v>
      </c>
      <c r="G8" s="376"/>
    </row>
    <row r="9" spans="1:20" ht="21.75" customHeight="1">
      <c r="A9" s="620"/>
      <c r="B9" s="623"/>
      <c r="C9" s="623"/>
      <c r="D9" s="367" t="s">
        <v>189</v>
      </c>
      <c r="E9" s="375">
        <v>27619640</v>
      </c>
      <c r="F9" s="197" t="s">
        <v>330</v>
      </c>
      <c r="G9" s="376"/>
    </row>
    <row r="10" spans="1:20" ht="21.75" customHeight="1">
      <c r="A10" s="620"/>
      <c r="B10" s="623"/>
      <c r="C10" s="623"/>
      <c r="D10" s="367" t="s">
        <v>190</v>
      </c>
      <c r="E10" s="375">
        <v>7278214</v>
      </c>
      <c r="F10" s="197" t="s">
        <v>284</v>
      </c>
      <c r="G10" s="376"/>
      <c r="P10" s="193"/>
      <c r="Q10" s="194"/>
      <c r="R10" s="195"/>
      <c r="S10" s="25"/>
      <c r="T10" s="24"/>
    </row>
    <row r="11" spans="1:20" ht="21.75" customHeight="1">
      <c r="A11" s="620"/>
      <c r="B11" s="623"/>
      <c r="C11" s="623"/>
      <c r="D11" s="367" t="s">
        <v>191</v>
      </c>
      <c r="E11" s="375">
        <v>3600000</v>
      </c>
      <c r="F11" s="197" t="s">
        <v>253</v>
      </c>
      <c r="G11" s="376"/>
    </row>
    <row r="12" spans="1:20" ht="21.75" customHeight="1">
      <c r="A12" s="620"/>
      <c r="B12" s="623"/>
      <c r="C12" s="623"/>
      <c r="D12" s="377" t="s">
        <v>331</v>
      </c>
      <c r="E12" s="378">
        <v>8388480</v>
      </c>
      <c r="F12" s="186" t="s">
        <v>332</v>
      </c>
      <c r="G12" s="379"/>
    </row>
    <row r="13" spans="1:20" ht="21.75" customHeight="1">
      <c r="A13" s="620"/>
      <c r="B13" s="624"/>
      <c r="C13" s="624"/>
      <c r="D13" s="369" t="s">
        <v>57</v>
      </c>
      <c r="E13" s="380">
        <f>SUM(E7:E12)</f>
        <v>318712514</v>
      </c>
      <c r="F13" s="370"/>
      <c r="G13" s="374"/>
    </row>
    <row r="14" spans="1:20" ht="21.75" customHeight="1">
      <c r="A14" s="620"/>
      <c r="B14" s="625" t="s">
        <v>193</v>
      </c>
      <c r="C14" s="625" t="s">
        <v>352</v>
      </c>
      <c r="D14" s="381" t="s">
        <v>353</v>
      </c>
      <c r="E14" s="399">
        <v>909370752</v>
      </c>
      <c r="F14" s="370" t="s">
        <v>354</v>
      </c>
      <c r="G14" s="374"/>
    </row>
    <row r="15" spans="1:20" ht="21.75" customHeight="1">
      <c r="A15" s="620"/>
      <c r="B15" s="623"/>
      <c r="C15" s="624"/>
      <c r="D15" s="369" t="s">
        <v>57</v>
      </c>
      <c r="E15" s="400">
        <f>SUM(E14)</f>
        <v>909370752</v>
      </c>
      <c r="F15" s="370"/>
      <c r="G15" s="374"/>
    </row>
    <row r="16" spans="1:20" ht="21.75" customHeight="1">
      <c r="A16" s="620"/>
      <c r="B16" s="625" t="s">
        <v>355</v>
      </c>
      <c r="C16" s="626" t="s">
        <v>128</v>
      </c>
      <c r="D16" s="369" t="s">
        <v>353</v>
      </c>
      <c r="E16" s="401">
        <v>527902205</v>
      </c>
      <c r="F16" s="370" t="s">
        <v>356</v>
      </c>
      <c r="G16" s="374"/>
    </row>
    <row r="17" spans="1:16" ht="21.75" customHeight="1">
      <c r="A17" s="620"/>
      <c r="B17" s="624"/>
      <c r="C17" s="627"/>
      <c r="D17" s="369" t="s">
        <v>57</v>
      </c>
      <c r="E17" s="380">
        <f>E16</f>
        <v>527902205</v>
      </c>
      <c r="F17" s="373"/>
      <c r="G17" s="374"/>
    </row>
    <row r="18" spans="1:16" ht="21.75" customHeight="1">
      <c r="A18" s="620"/>
      <c r="B18" s="625" t="s">
        <v>293</v>
      </c>
      <c r="C18" s="633" t="s">
        <v>265</v>
      </c>
      <c r="D18" s="381" t="s">
        <v>273</v>
      </c>
      <c r="E18" s="382">
        <v>13393500</v>
      </c>
      <c r="F18" s="370" t="s">
        <v>333</v>
      </c>
      <c r="G18" s="371"/>
      <c r="P18" s="198"/>
    </row>
    <row r="19" spans="1:16" ht="21.75" customHeight="1">
      <c r="A19" s="620"/>
      <c r="B19" s="623"/>
      <c r="C19" s="633"/>
      <c r="D19" s="383" t="s">
        <v>196</v>
      </c>
      <c r="E19" s="384">
        <f>E18</f>
        <v>13393500</v>
      </c>
      <c r="F19" s="370"/>
      <c r="G19" s="371"/>
    </row>
    <row r="20" spans="1:16" ht="21.75" customHeight="1">
      <c r="A20" s="620"/>
      <c r="B20" s="623"/>
      <c r="C20" s="633" t="s">
        <v>237</v>
      </c>
      <c r="D20" s="381" t="s">
        <v>274</v>
      </c>
      <c r="E20" s="246">
        <v>53427750</v>
      </c>
      <c r="F20" s="370" t="s">
        <v>238</v>
      </c>
      <c r="G20" s="371"/>
    </row>
    <row r="21" spans="1:16" ht="21.75" customHeight="1">
      <c r="A21" s="620"/>
      <c r="B21" s="623"/>
      <c r="C21" s="633"/>
      <c r="D21" s="383" t="s">
        <v>196</v>
      </c>
      <c r="E21" s="384">
        <f>E20</f>
        <v>53427750</v>
      </c>
      <c r="F21" s="370"/>
      <c r="G21" s="371"/>
    </row>
    <row r="22" spans="1:16" ht="21.75" customHeight="1">
      <c r="A22" s="620"/>
      <c r="B22" s="623"/>
      <c r="C22" s="625" t="s">
        <v>267</v>
      </c>
      <c r="D22" s="385" t="s">
        <v>275</v>
      </c>
      <c r="E22" s="246">
        <v>337500</v>
      </c>
      <c r="F22" s="370" t="s">
        <v>268</v>
      </c>
      <c r="G22" s="371"/>
    </row>
    <row r="23" spans="1:16" ht="21.75" customHeight="1">
      <c r="A23" s="620"/>
      <c r="B23" s="623"/>
      <c r="C23" s="624"/>
      <c r="D23" s="383" t="s">
        <v>196</v>
      </c>
      <c r="E23" s="384">
        <f>E22</f>
        <v>337500</v>
      </c>
      <c r="F23" s="370"/>
      <c r="G23" s="371"/>
    </row>
    <row r="24" spans="1:16" ht="21.75" customHeight="1">
      <c r="A24" s="620"/>
      <c r="B24" s="623"/>
      <c r="C24" s="625" t="s">
        <v>334</v>
      </c>
      <c r="D24" s="370" t="s">
        <v>270</v>
      </c>
      <c r="E24" s="247">
        <v>2155000</v>
      </c>
      <c r="F24" s="370" t="s">
        <v>335</v>
      </c>
      <c r="G24" s="371"/>
    </row>
    <row r="25" spans="1:16" ht="21.75" customHeight="1">
      <c r="A25" s="620"/>
      <c r="B25" s="623"/>
      <c r="C25" s="624"/>
      <c r="D25" s="383" t="s">
        <v>196</v>
      </c>
      <c r="E25" s="384">
        <f>E24</f>
        <v>2155000</v>
      </c>
      <c r="F25" s="370"/>
      <c r="G25" s="371"/>
    </row>
    <row r="26" spans="1:16" ht="21.75" customHeight="1">
      <c r="A26" s="620"/>
      <c r="B26" s="623"/>
      <c r="C26" s="625" t="s">
        <v>270</v>
      </c>
      <c r="D26" s="370" t="s">
        <v>334</v>
      </c>
      <c r="E26" s="246">
        <v>2799910</v>
      </c>
      <c r="F26" s="370" t="s">
        <v>336</v>
      </c>
      <c r="G26" s="371"/>
    </row>
    <row r="27" spans="1:16" ht="21.75" customHeight="1">
      <c r="A27" s="620"/>
      <c r="B27" s="623"/>
      <c r="C27" s="624"/>
      <c r="D27" s="383" t="s">
        <v>196</v>
      </c>
      <c r="E27" s="384">
        <f>E26</f>
        <v>2799910</v>
      </c>
      <c r="F27" s="386"/>
      <c r="G27" s="371"/>
    </row>
    <row r="28" spans="1:16" ht="21.75" customHeight="1">
      <c r="A28" s="620"/>
      <c r="B28" s="623"/>
      <c r="C28" s="625" t="s">
        <v>357</v>
      </c>
      <c r="D28" s="370" t="s">
        <v>100</v>
      </c>
      <c r="E28" s="387">
        <v>1125000</v>
      </c>
      <c r="F28" s="370" t="s">
        <v>276</v>
      </c>
      <c r="G28" s="371"/>
    </row>
    <row r="29" spans="1:16" ht="21.75" customHeight="1">
      <c r="A29" s="620"/>
      <c r="B29" s="623"/>
      <c r="C29" s="624"/>
      <c r="D29" s="383" t="s">
        <v>196</v>
      </c>
      <c r="E29" s="384">
        <f>E28</f>
        <v>1125000</v>
      </c>
      <c r="F29" s="370"/>
      <c r="G29" s="371"/>
    </row>
    <row r="30" spans="1:16" ht="21.75" customHeight="1">
      <c r="A30" s="620"/>
      <c r="B30" s="623"/>
      <c r="C30" s="625" t="s">
        <v>166</v>
      </c>
      <c r="D30" s="370" t="s">
        <v>166</v>
      </c>
      <c r="E30" s="387">
        <v>9688950</v>
      </c>
      <c r="F30" s="388" t="s">
        <v>277</v>
      </c>
      <c r="G30" s="371"/>
    </row>
    <row r="31" spans="1:16" ht="21.75" customHeight="1">
      <c r="A31" s="620"/>
      <c r="B31" s="624"/>
      <c r="C31" s="624"/>
      <c r="D31" s="383" t="s">
        <v>196</v>
      </c>
      <c r="E31" s="384">
        <f>E30</f>
        <v>9688950</v>
      </c>
      <c r="F31" s="370"/>
      <c r="G31" s="371"/>
    </row>
    <row r="32" spans="1:16" ht="21.75" customHeight="1">
      <c r="A32" s="620"/>
      <c r="B32" s="628" t="s">
        <v>294</v>
      </c>
      <c r="C32" s="628" t="s">
        <v>358</v>
      </c>
      <c r="D32" s="385" t="s">
        <v>199</v>
      </c>
      <c r="E32" s="387">
        <v>2400000</v>
      </c>
      <c r="F32" s="370" t="s">
        <v>278</v>
      </c>
      <c r="G32" s="371"/>
    </row>
    <row r="33" spans="1:7" ht="21.75" customHeight="1" thickBot="1">
      <c r="A33" s="621"/>
      <c r="B33" s="629"/>
      <c r="C33" s="629"/>
      <c r="D33" s="383" t="s">
        <v>196</v>
      </c>
      <c r="E33" s="384">
        <f>E32</f>
        <v>2400000</v>
      </c>
      <c r="F33" s="370"/>
      <c r="G33" s="371"/>
    </row>
    <row r="34" spans="1:7" ht="31.5" customHeight="1" thickBot="1">
      <c r="A34" s="630" t="s">
        <v>29</v>
      </c>
      <c r="B34" s="631"/>
      <c r="C34" s="631"/>
      <c r="D34" s="632"/>
      <c r="E34" s="389">
        <f>E33+E31+E29+E27+E25+E23+E21+E19+E17+E15+E13+E6</f>
        <v>2098283226</v>
      </c>
      <c r="F34" s="390"/>
      <c r="G34" s="391"/>
    </row>
    <row r="35" spans="1:7">
      <c r="A35" s="30"/>
      <c r="B35" s="30"/>
      <c r="C35" s="30"/>
      <c r="D35" s="31"/>
      <c r="E35" s="32"/>
      <c r="F35" s="25"/>
      <c r="G35" s="24"/>
    </row>
    <row r="36" spans="1:7">
      <c r="A36" s="30"/>
      <c r="B36" s="30"/>
      <c r="C36" s="30"/>
      <c r="D36" s="31"/>
      <c r="E36" s="32"/>
      <c r="F36" s="25"/>
      <c r="G36" s="24"/>
    </row>
    <row r="37" spans="1:7">
      <c r="A37" s="30"/>
      <c r="B37" s="30"/>
      <c r="C37" s="30"/>
      <c r="D37" s="31"/>
      <c r="E37" s="32"/>
      <c r="F37" s="25"/>
      <c r="G37" s="24"/>
    </row>
    <row r="38" spans="1:7">
      <c r="A38" s="30"/>
      <c r="B38" s="30"/>
      <c r="C38" s="30"/>
      <c r="D38" s="31"/>
      <c r="E38" s="32"/>
      <c r="F38" s="25"/>
      <c r="G38" s="24"/>
    </row>
    <row r="39" spans="1:7">
      <c r="A39" s="30"/>
      <c r="B39" s="30"/>
      <c r="C39" s="30"/>
      <c r="D39" s="31"/>
      <c r="E39" s="32"/>
      <c r="F39" s="25"/>
      <c r="G39" s="24"/>
    </row>
    <row r="40" spans="1:7">
      <c r="A40" s="30"/>
      <c r="B40" s="30"/>
      <c r="C40" s="30"/>
      <c r="D40" s="31"/>
      <c r="E40" s="32"/>
      <c r="F40" s="25"/>
      <c r="G40" s="24"/>
    </row>
    <row r="41" spans="1:7">
      <c r="A41" s="30"/>
      <c r="B41" s="30"/>
      <c r="C41" s="30"/>
      <c r="D41" s="31"/>
      <c r="E41" s="32"/>
      <c r="F41" s="25"/>
      <c r="G41" s="24"/>
    </row>
    <row r="42" spans="1:7">
      <c r="A42" s="30"/>
      <c r="B42" s="30"/>
      <c r="C42" s="30"/>
      <c r="D42" s="31"/>
      <c r="E42" s="32"/>
      <c r="F42" s="25"/>
      <c r="G42" s="24"/>
    </row>
    <row r="43" spans="1:7">
      <c r="A43" s="30"/>
      <c r="B43" s="30"/>
      <c r="C43" s="30"/>
      <c r="D43" s="31"/>
      <c r="E43" s="32"/>
      <c r="F43" s="25"/>
      <c r="G43" s="24"/>
    </row>
    <row r="44" spans="1:7">
      <c r="A44" s="30"/>
      <c r="B44" s="30"/>
      <c r="C44" s="30"/>
      <c r="D44" s="31"/>
      <c r="E44" s="32"/>
      <c r="F44" s="25"/>
      <c r="G44" s="24"/>
    </row>
  </sheetData>
  <sheetProtection password="CC3D" sheet="1" formatCells="0" formatColumns="0" formatRows="0" insertColumns="0" insertRows="0" insertHyperlinks="0" deleteColumns="0" deleteRows="0" sort="0" autoFilter="0" pivotTables="0"/>
  <mergeCells count="21">
    <mergeCell ref="A34:D34"/>
    <mergeCell ref="B18:B31"/>
    <mergeCell ref="C18:C19"/>
    <mergeCell ref="C20:C21"/>
    <mergeCell ref="C22:C23"/>
    <mergeCell ref="C24:C25"/>
    <mergeCell ref="C26:C27"/>
    <mergeCell ref="C28:C29"/>
    <mergeCell ref="C30:C31"/>
    <mergeCell ref="A1:G1"/>
    <mergeCell ref="A3:C3"/>
    <mergeCell ref="A4:A33"/>
    <mergeCell ref="B4:B13"/>
    <mergeCell ref="C4:C6"/>
    <mergeCell ref="C7:C13"/>
    <mergeCell ref="B14:B15"/>
    <mergeCell ref="C14:C15"/>
    <mergeCell ref="B16:B17"/>
    <mergeCell ref="C16:C17"/>
    <mergeCell ref="B32:B33"/>
    <mergeCell ref="C32:C33"/>
  </mergeCells>
  <phoneticPr fontId="16" type="noConversion"/>
  <pageMargins left="0.39347222447395325" right="0.39347222447395325" top="0.98416668176651001" bottom="0.8263888955116272" header="0.51138889789581299" footer="0.51138889789581299"/>
  <pageSetup paperSize="9" scale="6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6"/>
  <sheetViews>
    <sheetView zoomScaleNormal="100" workbookViewId="0">
      <selection activeCell="L29" sqref="L29"/>
    </sheetView>
  </sheetViews>
  <sheetFormatPr defaultRowHeight="16.5"/>
  <cols>
    <col min="1" max="1" width="11.375" style="38" customWidth="1"/>
    <col min="2" max="2" width="21.125" style="63" customWidth="1"/>
    <col min="3" max="3" width="16.5" style="37" customWidth="1"/>
    <col min="4" max="4" width="28.875" style="64" customWidth="1"/>
    <col min="5" max="5" width="9.5" style="38" customWidth="1"/>
    <col min="6" max="6" width="12.625" style="37" bestFit="1" customWidth="1"/>
    <col min="7" max="256" width="9" style="38"/>
    <col min="257" max="257" width="13.125" style="38" customWidth="1"/>
    <col min="258" max="258" width="22.875" style="38" customWidth="1"/>
    <col min="259" max="259" width="18.375" style="38" customWidth="1"/>
    <col min="260" max="260" width="28.875" style="38" customWidth="1"/>
    <col min="261" max="261" width="9.5" style="38" customWidth="1"/>
    <col min="262" max="262" width="12.625" style="38" bestFit="1" customWidth="1"/>
    <col min="263" max="512" width="9" style="38"/>
    <col min="513" max="513" width="13.125" style="38" customWidth="1"/>
    <col min="514" max="514" width="22.875" style="38" customWidth="1"/>
    <col min="515" max="515" width="18.375" style="38" customWidth="1"/>
    <col min="516" max="516" width="28.875" style="38" customWidth="1"/>
    <col min="517" max="517" width="9.5" style="38" customWidth="1"/>
    <col min="518" max="518" width="12.625" style="38" bestFit="1" customWidth="1"/>
    <col min="519" max="768" width="9" style="38"/>
    <col min="769" max="769" width="13.125" style="38" customWidth="1"/>
    <col min="770" max="770" width="22.875" style="38" customWidth="1"/>
    <col min="771" max="771" width="18.375" style="38" customWidth="1"/>
    <col min="772" max="772" width="28.875" style="38" customWidth="1"/>
    <col min="773" max="773" width="9.5" style="38" customWidth="1"/>
    <col min="774" max="774" width="12.625" style="38" bestFit="1" customWidth="1"/>
    <col min="775" max="1024" width="9" style="38"/>
    <col min="1025" max="1025" width="13.125" style="38" customWidth="1"/>
    <col min="1026" max="1026" width="22.875" style="38" customWidth="1"/>
    <col min="1027" max="1027" width="18.375" style="38" customWidth="1"/>
    <col min="1028" max="1028" width="28.875" style="38" customWidth="1"/>
    <col min="1029" max="1029" width="9.5" style="38" customWidth="1"/>
    <col min="1030" max="1030" width="12.625" style="38" bestFit="1" customWidth="1"/>
    <col min="1031" max="1280" width="9" style="38"/>
    <col min="1281" max="1281" width="13.125" style="38" customWidth="1"/>
    <col min="1282" max="1282" width="22.875" style="38" customWidth="1"/>
    <col min="1283" max="1283" width="18.375" style="38" customWidth="1"/>
    <col min="1284" max="1284" width="28.875" style="38" customWidth="1"/>
    <col min="1285" max="1285" width="9.5" style="38" customWidth="1"/>
    <col min="1286" max="1286" width="12.625" style="38" bestFit="1" customWidth="1"/>
    <col min="1287" max="1536" width="9" style="38"/>
    <col min="1537" max="1537" width="13.125" style="38" customWidth="1"/>
    <col min="1538" max="1538" width="22.875" style="38" customWidth="1"/>
    <col min="1539" max="1539" width="18.375" style="38" customWidth="1"/>
    <col min="1540" max="1540" width="28.875" style="38" customWidth="1"/>
    <col min="1541" max="1541" width="9.5" style="38" customWidth="1"/>
    <col min="1542" max="1542" width="12.625" style="38" bestFit="1" customWidth="1"/>
    <col min="1543" max="1792" width="9" style="38"/>
    <col min="1793" max="1793" width="13.125" style="38" customWidth="1"/>
    <col min="1794" max="1794" width="22.875" style="38" customWidth="1"/>
    <col min="1795" max="1795" width="18.375" style="38" customWidth="1"/>
    <col min="1796" max="1796" width="28.875" style="38" customWidth="1"/>
    <col min="1797" max="1797" width="9.5" style="38" customWidth="1"/>
    <col min="1798" max="1798" width="12.625" style="38" bestFit="1" customWidth="1"/>
    <col min="1799" max="2048" width="9" style="38"/>
    <col min="2049" max="2049" width="13.125" style="38" customWidth="1"/>
    <col min="2050" max="2050" width="22.875" style="38" customWidth="1"/>
    <col min="2051" max="2051" width="18.375" style="38" customWidth="1"/>
    <col min="2052" max="2052" width="28.875" style="38" customWidth="1"/>
    <col min="2053" max="2053" width="9.5" style="38" customWidth="1"/>
    <col min="2054" max="2054" width="12.625" style="38" bestFit="1" customWidth="1"/>
    <col min="2055" max="2304" width="9" style="38"/>
    <col min="2305" max="2305" width="13.125" style="38" customWidth="1"/>
    <col min="2306" max="2306" width="22.875" style="38" customWidth="1"/>
    <col min="2307" max="2307" width="18.375" style="38" customWidth="1"/>
    <col min="2308" max="2308" width="28.875" style="38" customWidth="1"/>
    <col min="2309" max="2309" width="9.5" style="38" customWidth="1"/>
    <col min="2310" max="2310" width="12.625" style="38" bestFit="1" customWidth="1"/>
    <col min="2311" max="2560" width="9" style="38"/>
    <col min="2561" max="2561" width="13.125" style="38" customWidth="1"/>
    <col min="2562" max="2562" width="22.875" style="38" customWidth="1"/>
    <col min="2563" max="2563" width="18.375" style="38" customWidth="1"/>
    <col min="2564" max="2564" width="28.875" style="38" customWidth="1"/>
    <col min="2565" max="2565" width="9.5" style="38" customWidth="1"/>
    <col min="2566" max="2566" width="12.625" style="38" bestFit="1" customWidth="1"/>
    <col min="2567" max="2816" width="9" style="38"/>
    <col min="2817" max="2817" width="13.125" style="38" customWidth="1"/>
    <col min="2818" max="2818" width="22.875" style="38" customWidth="1"/>
    <col min="2819" max="2819" width="18.375" style="38" customWidth="1"/>
    <col min="2820" max="2820" width="28.875" style="38" customWidth="1"/>
    <col min="2821" max="2821" width="9.5" style="38" customWidth="1"/>
    <col min="2822" max="2822" width="12.625" style="38" bestFit="1" customWidth="1"/>
    <col min="2823" max="3072" width="9" style="38"/>
    <col min="3073" max="3073" width="13.125" style="38" customWidth="1"/>
    <col min="3074" max="3074" width="22.875" style="38" customWidth="1"/>
    <col min="3075" max="3075" width="18.375" style="38" customWidth="1"/>
    <col min="3076" max="3076" width="28.875" style="38" customWidth="1"/>
    <col min="3077" max="3077" width="9.5" style="38" customWidth="1"/>
    <col min="3078" max="3078" width="12.625" style="38" bestFit="1" customWidth="1"/>
    <col min="3079" max="3328" width="9" style="38"/>
    <col min="3329" max="3329" width="13.125" style="38" customWidth="1"/>
    <col min="3330" max="3330" width="22.875" style="38" customWidth="1"/>
    <col min="3331" max="3331" width="18.375" style="38" customWidth="1"/>
    <col min="3332" max="3332" width="28.875" style="38" customWidth="1"/>
    <col min="3333" max="3333" width="9.5" style="38" customWidth="1"/>
    <col min="3334" max="3334" width="12.625" style="38" bestFit="1" customWidth="1"/>
    <col min="3335" max="3584" width="9" style="38"/>
    <col min="3585" max="3585" width="13.125" style="38" customWidth="1"/>
    <col min="3586" max="3586" width="22.875" style="38" customWidth="1"/>
    <col min="3587" max="3587" width="18.375" style="38" customWidth="1"/>
    <col min="3588" max="3588" width="28.875" style="38" customWidth="1"/>
    <col min="3589" max="3589" width="9.5" style="38" customWidth="1"/>
    <col min="3590" max="3590" width="12.625" style="38" bestFit="1" customWidth="1"/>
    <col min="3591" max="3840" width="9" style="38"/>
    <col min="3841" max="3841" width="13.125" style="38" customWidth="1"/>
    <col min="3842" max="3842" width="22.875" style="38" customWidth="1"/>
    <col min="3843" max="3843" width="18.375" style="38" customWidth="1"/>
    <col min="3844" max="3844" width="28.875" style="38" customWidth="1"/>
    <col min="3845" max="3845" width="9.5" style="38" customWidth="1"/>
    <col min="3846" max="3846" width="12.625" style="38" bestFit="1" customWidth="1"/>
    <col min="3847" max="4096" width="9" style="38"/>
    <col min="4097" max="4097" width="13.125" style="38" customWidth="1"/>
    <col min="4098" max="4098" width="22.875" style="38" customWidth="1"/>
    <col min="4099" max="4099" width="18.375" style="38" customWidth="1"/>
    <col min="4100" max="4100" width="28.875" style="38" customWidth="1"/>
    <col min="4101" max="4101" width="9.5" style="38" customWidth="1"/>
    <col min="4102" max="4102" width="12.625" style="38" bestFit="1" customWidth="1"/>
    <col min="4103" max="4352" width="9" style="38"/>
    <col min="4353" max="4353" width="13.125" style="38" customWidth="1"/>
    <col min="4354" max="4354" width="22.875" style="38" customWidth="1"/>
    <col min="4355" max="4355" width="18.375" style="38" customWidth="1"/>
    <col min="4356" max="4356" width="28.875" style="38" customWidth="1"/>
    <col min="4357" max="4357" width="9.5" style="38" customWidth="1"/>
    <col min="4358" max="4358" width="12.625" style="38" bestFit="1" customWidth="1"/>
    <col min="4359" max="4608" width="9" style="38"/>
    <col min="4609" max="4609" width="13.125" style="38" customWidth="1"/>
    <col min="4610" max="4610" width="22.875" style="38" customWidth="1"/>
    <col min="4611" max="4611" width="18.375" style="38" customWidth="1"/>
    <col min="4612" max="4612" width="28.875" style="38" customWidth="1"/>
    <col min="4613" max="4613" width="9.5" style="38" customWidth="1"/>
    <col min="4614" max="4614" width="12.625" style="38" bestFit="1" customWidth="1"/>
    <col min="4615" max="4864" width="9" style="38"/>
    <col min="4865" max="4865" width="13.125" style="38" customWidth="1"/>
    <col min="4866" max="4866" width="22.875" style="38" customWidth="1"/>
    <col min="4867" max="4867" width="18.375" style="38" customWidth="1"/>
    <col min="4868" max="4868" width="28.875" style="38" customWidth="1"/>
    <col min="4869" max="4869" width="9.5" style="38" customWidth="1"/>
    <col min="4870" max="4870" width="12.625" style="38" bestFit="1" customWidth="1"/>
    <col min="4871" max="5120" width="9" style="38"/>
    <col min="5121" max="5121" width="13.125" style="38" customWidth="1"/>
    <col min="5122" max="5122" width="22.875" style="38" customWidth="1"/>
    <col min="5123" max="5123" width="18.375" style="38" customWidth="1"/>
    <col min="5124" max="5124" width="28.875" style="38" customWidth="1"/>
    <col min="5125" max="5125" width="9.5" style="38" customWidth="1"/>
    <col min="5126" max="5126" width="12.625" style="38" bestFit="1" customWidth="1"/>
    <col min="5127" max="5376" width="9" style="38"/>
    <col min="5377" max="5377" width="13.125" style="38" customWidth="1"/>
    <col min="5378" max="5378" width="22.875" style="38" customWidth="1"/>
    <col min="5379" max="5379" width="18.375" style="38" customWidth="1"/>
    <col min="5380" max="5380" width="28.875" style="38" customWidth="1"/>
    <col min="5381" max="5381" width="9.5" style="38" customWidth="1"/>
    <col min="5382" max="5382" width="12.625" style="38" bestFit="1" customWidth="1"/>
    <col min="5383" max="5632" width="9" style="38"/>
    <col min="5633" max="5633" width="13.125" style="38" customWidth="1"/>
    <col min="5634" max="5634" width="22.875" style="38" customWidth="1"/>
    <col min="5635" max="5635" width="18.375" style="38" customWidth="1"/>
    <col min="5636" max="5636" width="28.875" style="38" customWidth="1"/>
    <col min="5637" max="5637" width="9.5" style="38" customWidth="1"/>
    <col min="5638" max="5638" width="12.625" style="38" bestFit="1" customWidth="1"/>
    <col min="5639" max="5888" width="9" style="38"/>
    <col min="5889" max="5889" width="13.125" style="38" customWidth="1"/>
    <col min="5890" max="5890" width="22.875" style="38" customWidth="1"/>
    <col min="5891" max="5891" width="18.375" style="38" customWidth="1"/>
    <col min="5892" max="5892" width="28.875" style="38" customWidth="1"/>
    <col min="5893" max="5893" width="9.5" style="38" customWidth="1"/>
    <col min="5894" max="5894" width="12.625" style="38" bestFit="1" customWidth="1"/>
    <col min="5895" max="6144" width="9" style="38"/>
    <col min="6145" max="6145" width="13.125" style="38" customWidth="1"/>
    <col min="6146" max="6146" width="22.875" style="38" customWidth="1"/>
    <col min="6147" max="6147" width="18.375" style="38" customWidth="1"/>
    <col min="6148" max="6148" width="28.875" style="38" customWidth="1"/>
    <col min="6149" max="6149" width="9.5" style="38" customWidth="1"/>
    <col min="6150" max="6150" width="12.625" style="38" bestFit="1" customWidth="1"/>
    <col min="6151" max="6400" width="9" style="38"/>
    <col min="6401" max="6401" width="13.125" style="38" customWidth="1"/>
    <col min="6402" max="6402" width="22.875" style="38" customWidth="1"/>
    <col min="6403" max="6403" width="18.375" style="38" customWidth="1"/>
    <col min="6404" max="6404" width="28.875" style="38" customWidth="1"/>
    <col min="6405" max="6405" width="9.5" style="38" customWidth="1"/>
    <col min="6406" max="6406" width="12.625" style="38" bestFit="1" customWidth="1"/>
    <col min="6407" max="6656" width="9" style="38"/>
    <col min="6657" max="6657" width="13.125" style="38" customWidth="1"/>
    <col min="6658" max="6658" width="22.875" style="38" customWidth="1"/>
    <col min="6659" max="6659" width="18.375" style="38" customWidth="1"/>
    <col min="6660" max="6660" width="28.875" style="38" customWidth="1"/>
    <col min="6661" max="6661" width="9.5" style="38" customWidth="1"/>
    <col min="6662" max="6662" width="12.625" style="38" bestFit="1" customWidth="1"/>
    <col min="6663" max="6912" width="9" style="38"/>
    <col min="6913" max="6913" width="13.125" style="38" customWidth="1"/>
    <col min="6914" max="6914" width="22.875" style="38" customWidth="1"/>
    <col min="6915" max="6915" width="18.375" style="38" customWidth="1"/>
    <col min="6916" max="6916" width="28.875" style="38" customWidth="1"/>
    <col min="6917" max="6917" width="9.5" style="38" customWidth="1"/>
    <col min="6918" max="6918" width="12.625" style="38" bestFit="1" customWidth="1"/>
    <col min="6919" max="7168" width="9" style="38"/>
    <col min="7169" max="7169" width="13.125" style="38" customWidth="1"/>
    <col min="7170" max="7170" width="22.875" style="38" customWidth="1"/>
    <col min="7171" max="7171" width="18.375" style="38" customWidth="1"/>
    <col min="7172" max="7172" width="28.875" style="38" customWidth="1"/>
    <col min="7173" max="7173" width="9.5" style="38" customWidth="1"/>
    <col min="7174" max="7174" width="12.625" style="38" bestFit="1" customWidth="1"/>
    <col min="7175" max="7424" width="9" style="38"/>
    <col min="7425" max="7425" width="13.125" style="38" customWidth="1"/>
    <col min="7426" max="7426" width="22.875" style="38" customWidth="1"/>
    <col min="7427" max="7427" width="18.375" style="38" customWidth="1"/>
    <col min="7428" max="7428" width="28.875" style="38" customWidth="1"/>
    <col min="7429" max="7429" width="9.5" style="38" customWidth="1"/>
    <col min="7430" max="7430" width="12.625" style="38" bestFit="1" customWidth="1"/>
    <col min="7431" max="7680" width="9" style="38"/>
    <col min="7681" max="7681" width="13.125" style="38" customWidth="1"/>
    <col min="7682" max="7682" width="22.875" style="38" customWidth="1"/>
    <col min="7683" max="7683" width="18.375" style="38" customWidth="1"/>
    <col min="7684" max="7684" width="28.875" style="38" customWidth="1"/>
    <col min="7685" max="7685" width="9.5" style="38" customWidth="1"/>
    <col min="7686" max="7686" width="12.625" style="38" bestFit="1" customWidth="1"/>
    <col min="7687" max="7936" width="9" style="38"/>
    <col min="7937" max="7937" width="13.125" style="38" customWidth="1"/>
    <col min="7938" max="7938" width="22.875" style="38" customWidth="1"/>
    <col min="7939" max="7939" width="18.375" style="38" customWidth="1"/>
    <col min="7940" max="7940" width="28.875" style="38" customWidth="1"/>
    <col min="7941" max="7941" width="9.5" style="38" customWidth="1"/>
    <col min="7942" max="7942" width="12.625" style="38" bestFit="1" customWidth="1"/>
    <col min="7943" max="8192" width="9" style="38"/>
    <col min="8193" max="8193" width="13.125" style="38" customWidth="1"/>
    <col min="8194" max="8194" width="22.875" style="38" customWidth="1"/>
    <col min="8195" max="8195" width="18.375" style="38" customWidth="1"/>
    <col min="8196" max="8196" width="28.875" style="38" customWidth="1"/>
    <col min="8197" max="8197" width="9.5" style="38" customWidth="1"/>
    <col min="8198" max="8198" width="12.625" style="38" bestFit="1" customWidth="1"/>
    <col min="8199" max="8448" width="9" style="38"/>
    <col min="8449" max="8449" width="13.125" style="38" customWidth="1"/>
    <col min="8450" max="8450" width="22.875" style="38" customWidth="1"/>
    <col min="8451" max="8451" width="18.375" style="38" customWidth="1"/>
    <col min="8452" max="8452" width="28.875" style="38" customWidth="1"/>
    <col min="8453" max="8453" width="9.5" style="38" customWidth="1"/>
    <col min="8454" max="8454" width="12.625" style="38" bestFit="1" customWidth="1"/>
    <col min="8455" max="8704" width="9" style="38"/>
    <col min="8705" max="8705" width="13.125" style="38" customWidth="1"/>
    <col min="8706" max="8706" width="22.875" style="38" customWidth="1"/>
    <col min="8707" max="8707" width="18.375" style="38" customWidth="1"/>
    <col min="8708" max="8708" width="28.875" style="38" customWidth="1"/>
    <col min="8709" max="8709" width="9.5" style="38" customWidth="1"/>
    <col min="8710" max="8710" width="12.625" style="38" bestFit="1" customWidth="1"/>
    <col min="8711" max="8960" width="9" style="38"/>
    <col min="8961" max="8961" width="13.125" style="38" customWidth="1"/>
    <col min="8962" max="8962" width="22.875" style="38" customWidth="1"/>
    <col min="8963" max="8963" width="18.375" style="38" customWidth="1"/>
    <col min="8964" max="8964" width="28.875" style="38" customWidth="1"/>
    <col min="8965" max="8965" width="9.5" style="38" customWidth="1"/>
    <col min="8966" max="8966" width="12.625" style="38" bestFit="1" customWidth="1"/>
    <col min="8967" max="9216" width="9" style="38"/>
    <col min="9217" max="9217" width="13.125" style="38" customWidth="1"/>
    <col min="9218" max="9218" width="22.875" style="38" customWidth="1"/>
    <col min="9219" max="9219" width="18.375" style="38" customWidth="1"/>
    <col min="9220" max="9220" width="28.875" style="38" customWidth="1"/>
    <col min="9221" max="9221" width="9.5" style="38" customWidth="1"/>
    <col min="9222" max="9222" width="12.625" style="38" bestFit="1" customWidth="1"/>
    <col min="9223" max="9472" width="9" style="38"/>
    <col min="9473" max="9473" width="13.125" style="38" customWidth="1"/>
    <col min="9474" max="9474" width="22.875" style="38" customWidth="1"/>
    <col min="9475" max="9475" width="18.375" style="38" customWidth="1"/>
    <col min="9476" max="9476" width="28.875" style="38" customWidth="1"/>
    <col min="9477" max="9477" width="9.5" style="38" customWidth="1"/>
    <col min="9478" max="9478" width="12.625" style="38" bestFit="1" customWidth="1"/>
    <col min="9479" max="9728" width="9" style="38"/>
    <col min="9729" max="9729" width="13.125" style="38" customWidth="1"/>
    <col min="9730" max="9730" width="22.875" style="38" customWidth="1"/>
    <col min="9731" max="9731" width="18.375" style="38" customWidth="1"/>
    <col min="9732" max="9732" width="28.875" style="38" customWidth="1"/>
    <col min="9733" max="9733" width="9.5" style="38" customWidth="1"/>
    <col min="9734" max="9734" width="12.625" style="38" bestFit="1" customWidth="1"/>
    <col min="9735" max="9984" width="9" style="38"/>
    <col min="9985" max="9985" width="13.125" style="38" customWidth="1"/>
    <col min="9986" max="9986" width="22.875" style="38" customWidth="1"/>
    <col min="9987" max="9987" width="18.375" style="38" customWidth="1"/>
    <col min="9988" max="9988" width="28.875" style="38" customWidth="1"/>
    <col min="9989" max="9989" width="9.5" style="38" customWidth="1"/>
    <col min="9990" max="9990" width="12.625" style="38" bestFit="1" customWidth="1"/>
    <col min="9991" max="10240" width="9" style="38"/>
    <col min="10241" max="10241" width="13.125" style="38" customWidth="1"/>
    <col min="10242" max="10242" width="22.875" style="38" customWidth="1"/>
    <col min="10243" max="10243" width="18.375" style="38" customWidth="1"/>
    <col min="10244" max="10244" width="28.875" style="38" customWidth="1"/>
    <col min="10245" max="10245" width="9.5" style="38" customWidth="1"/>
    <col min="10246" max="10246" width="12.625" style="38" bestFit="1" customWidth="1"/>
    <col min="10247" max="10496" width="9" style="38"/>
    <col min="10497" max="10497" width="13.125" style="38" customWidth="1"/>
    <col min="10498" max="10498" width="22.875" style="38" customWidth="1"/>
    <col min="10499" max="10499" width="18.375" style="38" customWidth="1"/>
    <col min="10500" max="10500" width="28.875" style="38" customWidth="1"/>
    <col min="10501" max="10501" width="9.5" style="38" customWidth="1"/>
    <col min="10502" max="10502" width="12.625" style="38" bestFit="1" customWidth="1"/>
    <col min="10503" max="10752" width="9" style="38"/>
    <col min="10753" max="10753" width="13.125" style="38" customWidth="1"/>
    <col min="10754" max="10754" width="22.875" style="38" customWidth="1"/>
    <col min="10755" max="10755" width="18.375" style="38" customWidth="1"/>
    <col min="10756" max="10756" width="28.875" style="38" customWidth="1"/>
    <col min="10757" max="10757" width="9.5" style="38" customWidth="1"/>
    <col min="10758" max="10758" width="12.625" style="38" bestFit="1" customWidth="1"/>
    <col min="10759" max="11008" width="9" style="38"/>
    <col min="11009" max="11009" width="13.125" style="38" customWidth="1"/>
    <col min="11010" max="11010" width="22.875" style="38" customWidth="1"/>
    <col min="11011" max="11011" width="18.375" style="38" customWidth="1"/>
    <col min="11012" max="11012" width="28.875" style="38" customWidth="1"/>
    <col min="11013" max="11013" width="9.5" style="38" customWidth="1"/>
    <col min="11014" max="11014" width="12.625" style="38" bestFit="1" customWidth="1"/>
    <col min="11015" max="11264" width="9" style="38"/>
    <col min="11265" max="11265" width="13.125" style="38" customWidth="1"/>
    <col min="11266" max="11266" width="22.875" style="38" customWidth="1"/>
    <col min="11267" max="11267" width="18.375" style="38" customWidth="1"/>
    <col min="11268" max="11268" width="28.875" style="38" customWidth="1"/>
    <col min="11269" max="11269" width="9.5" style="38" customWidth="1"/>
    <col min="11270" max="11270" width="12.625" style="38" bestFit="1" customWidth="1"/>
    <col min="11271" max="11520" width="9" style="38"/>
    <col min="11521" max="11521" width="13.125" style="38" customWidth="1"/>
    <col min="11522" max="11522" width="22.875" style="38" customWidth="1"/>
    <col min="11523" max="11523" width="18.375" style="38" customWidth="1"/>
    <col min="11524" max="11524" width="28.875" style="38" customWidth="1"/>
    <col min="11525" max="11525" width="9.5" style="38" customWidth="1"/>
    <col min="11526" max="11526" width="12.625" style="38" bestFit="1" customWidth="1"/>
    <col min="11527" max="11776" width="9" style="38"/>
    <col min="11777" max="11777" width="13.125" style="38" customWidth="1"/>
    <col min="11778" max="11778" width="22.875" style="38" customWidth="1"/>
    <col min="11779" max="11779" width="18.375" style="38" customWidth="1"/>
    <col min="11780" max="11780" width="28.875" style="38" customWidth="1"/>
    <col min="11781" max="11781" width="9.5" style="38" customWidth="1"/>
    <col min="11782" max="11782" width="12.625" style="38" bestFit="1" customWidth="1"/>
    <col min="11783" max="12032" width="9" style="38"/>
    <col min="12033" max="12033" width="13.125" style="38" customWidth="1"/>
    <col min="12034" max="12034" width="22.875" style="38" customWidth="1"/>
    <col min="12035" max="12035" width="18.375" style="38" customWidth="1"/>
    <col min="12036" max="12036" width="28.875" style="38" customWidth="1"/>
    <col min="12037" max="12037" width="9.5" style="38" customWidth="1"/>
    <col min="12038" max="12038" width="12.625" style="38" bestFit="1" customWidth="1"/>
    <col min="12039" max="12288" width="9" style="38"/>
    <col min="12289" max="12289" width="13.125" style="38" customWidth="1"/>
    <col min="12290" max="12290" width="22.875" style="38" customWidth="1"/>
    <col min="12291" max="12291" width="18.375" style="38" customWidth="1"/>
    <col min="12292" max="12292" width="28.875" style="38" customWidth="1"/>
    <col min="12293" max="12293" width="9.5" style="38" customWidth="1"/>
    <col min="12294" max="12294" width="12.625" style="38" bestFit="1" customWidth="1"/>
    <col min="12295" max="12544" width="9" style="38"/>
    <col min="12545" max="12545" width="13.125" style="38" customWidth="1"/>
    <col min="12546" max="12546" width="22.875" style="38" customWidth="1"/>
    <col min="12547" max="12547" width="18.375" style="38" customWidth="1"/>
    <col min="12548" max="12548" width="28.875" style="38" customWidth="1"/>
    <col min="12549" max="12549" width="9.5" style="38" customWidth="1"/>
    <col min="12550" max="12550" width="12.625" style="38" bestFit="1" customWidth="1"/>
    <col min="12551" max="12800" width="9" style="38"/>
    <col min="12801" max="12801" width="13.125" style="38" customWidth="1"/>
    <col min="12802" max="12802" width="22.875" style="38" customWidth="1"/>
    <col min="12803" max="12803" width="18.375" style="38" customWidth="1"/>
    <col min="12804" max="12804" width="28.875" style="38" customWidth="1"/>
    <col min="12805" max="12805" width="9.5" style="38" customWidth="1"/>
    <col min="12806" max="12806" width="12.625" style="38" bestFit="1" customWidth="1"/>
    <col min="12807" max="13056" width="9" style="38"/>
    <col min="13057" max="13057" width="13.125" style="38" customWidth="1"/>
    <col min="13058" max="13058" width="22.875" style="38" customWidth="1"/>
    <col min="13059" max="13059" width="18.375" style="38" customWidth="1"/>
    <col min="13060" max="13060" width="28.875" style="38" customWidth="1"/>
    <col min="13061" max="13061" width="9.5" style="38" customWidth="1"/>
    <col min="13062" max="13062" width="12.625" style="38" bestFit="1" customWidth="1"/>
    <col min="13063" max="13312" width="9" style="38"/>
    <col min="13313" max="13313" width="13.125" style="38" customWidth="1"/>
    <col min="13314" max="13314" width="22.875" style="38" customWidth="1"/>
    <col min="13315" max="13315" width="18.375" style="38" customWidth="1"/>
    <col min="13316" max="13316" width="28.875" style="38" customWidth="1"/>
    <col min="13317" max="13317" width="9.5" style="38" customWidth="1"/>
    <col min="13318" max="13318" width="12.625" style="38" bestFit="1" customWidth="1"/>
    <col min="13319" max="13568" width="9" style="38"/>
    <col min="13569" max="13569" width="13.125" style="38" customWidth="1"/>
    <col min="13570" max="13570" width="22.875" style="38" customWidth="1"/>
    <col min="13571" max="13571" width="18.375" style="38" customWidth="1"/>
    <col min="13572" max="13572" width="28.875" style="38" customWidth="1"/>
    <col min="13573" max="13573" width="9.5" style="38" customWidth="1"/>
    <col min="13574" max="13574" width="12.625" style="38" bestFit="1" customWidth="1"/>
    <col min="13575" max="13824" width="9" style="38"/>
    <col min="13825" max="13825" width="13.125" style="38" customWidth="1"/>
    <col min="13826" max="13826" width="22.875" style="38" customWidth="1"/>
    <col min="13827" max="13827" width="18.375" style="38" customWidth="1"/>
    <col min="13828" max="13828" width="28.875" style="38" customWidth="1"/>
    <col min="13829" max="13829" width="9.5" style="38" customWidth="1"/>
    <col min="13830" max="13830" width="12.625" style="38" bestFit="1" customWidth="1"/>
    <col min="13831" max="14080" width="9" style="38"/>
    <col min="14081" max="14081" width="13.125" style="38" customWidth="1"/>
    <col min="14082" max="14082" width="22.875" style="38" customWidth="1"/>
    <col min="14083" max="14083" width="18.375" style="38" customWidth="1"/>
    <col min="14084" max="14084" width="28.875" style="38" customWidth="1"/>
    <col min="14085" max="14085" width="9.5" style="38" customWidth="1"/>
    <col min="14086" max="14086" width="12.625" style="38" bestFit="1" customWidth="1"/>
    <col min="14087" max="14336" width="9" style="38"/>
    <col min="14337" max="14337" width="13.125" style="38" customWidth="1"/>
    <col min="14338" max="14338" width="22.875" style="38" customWidth="1"/>
    <col min="14339" max="14339" width="18.375" style="38" customWidth="1"/>
    <col min="14340" max="14340" width="28.875" style="38" customWidth="1"/>
    <col min="14341" max="14341" width="9.5" style="38" customWidth="1"/>
    <col min="14342" max="14342" width="12.625" style="38" bestFit="1" customWidth="1"/>
    <col min="14343" max="14592" width="9" style="38"/>
    <col min="14593" max="14593" width="13.125" style="38" customWidth="1"/>
    <col min="14594" max="14594" width="22.875" style="38" customWidth="1"/>
    <col min="14595" max="14595" width="18.375" style="38" customWidth="1"/>
    <col min="14596" max="14596" width="28.875" style="38" customWidth="1"/>
    <col min="14597" max="14597" width="9.5" style="38" customWidth="1"/>
    <col min="14598" max="14598" width="12.625" style="38" bestFit="1" customWidth="1"/>
    <col min="14599" max="14848" width="9" style="38"/>
    <col min="14849" max="14849" width="13.125" style="38" customWidth="1"/>
    <col min="14850" max="14850" width="22.875" style="38" customWidth="1"/>
    <col min="14851" max="14851" width="18.375" style="38" customWidth="1"/>
    <col min="14852" max="14852" width="28.875" style="38" customWidth="1"/>
    <col min="14853" max="14853" width="9.5" style="38" customWidth="1"/>
    <col min="14854" max="14854" width="12.625" style="38" bestFit="1" customWidth="1"/>
    <col min="14855" max="15104" width="9" style="38"/>
    <col min="15105" max="15105" width="13.125" style="38" customWidth="1"/>
    <col min="15106" max="15106" width="22.875" style="38" customWidth="1"/>
    <col min="15107" max="15107" width="18.375" style="38" customWidth="1"/>
    <col min="15108" max="15108" width="28.875" style="38" customWidth="1"/>
    <col min="15109" max="15109" width="9.5" style="38" customWidth="1"/>
    <col min="15110" max="15110" width="12.625" style="38" bestFit="1" customWidth="1"/>
    <col min="15111" max="15360" width="9" style="38"/>
    <col min="15361" max="15361" width="13.125" style="38" customWidth="1"/>
    <col min="15362" max="15362" width="22.875" style="38" customWidth="1"/>
    <col min="15363" max="15363" width="18.375" style="38" customWidth="1"/>
    <col min="15364" max="15364" width="28.875" style="38" customWidth="1"/>
    <col min="15365" max="15365" width="9.5" style="38" customWidth="1"/>
    <col min="15366" max="15366" width="12.625" style="38" bestFit="1" customWidth="1"/>
    <col min="15367" max="15616" width="9" style="38"/>
    <col min="15617" max="15617" width="13.125" style="38" customWidth="1"/>
    <col min="15618" max="15618" width="22.875" style="38" customWidth="1"/>
    <col min="15619" max="15619" width="18.375" style="38" customWidth="1"/>
    <col min="15620" max="15620" width="28.875" style="38" customWidth="1"/>
    <col min="15621" max="15621" width="9.5" style="38" customWidth="1"/>
    <col min="15622" max="15622" width="12.625" style="38" bestFit="1" customWidth="1"/>
    <col min="15623" max="15872" width="9" style="38"/>
    <col min="15873" max="15873" width="13.125" style="38" customWidth="1"/>
    <col min="15874" max="15874" width="22.875" style="38" customWidth="1"/>
    <col min="15875" max="15875" width="18.375" style="38" customWidth="1"/>
    <col min="15876" max="15876" width="28.875" style="38" customWidth="1"/>
    <col min="15877" max="15877" width="9.5" style="38" customWidth="1"/>
    <col min="15878" max="15878" width="12.625" style="38" bestFit="1" customWidth="1"/>
    <col min="15879" max="16128" width="9" style="38"/>
    <col min="16129" max="16129" width="13.125" style="38" customWidth="1"/>
    <col min="16130" max="16130" width="22.875" style="38" customWidth="1"/>
    <col min="16131" max="16131" width="18.375" style="38" customWidth="1"/>
    <col min="16132" max="16132" width="28.875" style="38" customWidth="1"/>
    <col min="16133" max="16133" width="9.5" style="38" customWidth="1"/>
    <col min="16134" max="16134" width="12.625" style="38" bestFit="1" customWidth="1"/>
    <col min="16135" max="16384" width="9" style="38"/>
  </cols>
  <sheetData>
    <row r="1" spans="1:6" ht="24">
      <c r="A1" s="606" t="s">
        <v>337</v>
      </c>
      <c r="B1" s="606"/>
      <c r="C1" s="606"/>
      <c r="D1" s="606"/>
      <c r="E1" s="606"/>
    </row>
    <row r="2" spans="1:6" s="44" customFormat="1" ht="24.75" customHeight="1" thickBot="1">
      <c r="A2" s="207" t="s">
        <v>288</v>
      </c>
      <c r="B2" s="39"/>
      <c r="C2" s="40"/>
      <c r="D2" s="41"/>
      <c r="E2" s="42" t="s">
        <v>10</v>
      </c>
      <c r="F2" s="43"/>
    </row>
    <row r="3" spans="1:6" s="50" customFormat="1" ht="20.25" customHeight="1" thickBot="1">
      <c r="A3" s="45" t="s">
        <v>66</v>
      </c>
      <c r="B3" s="46" t="s">
        <v>59</v>
      </c>
      <c r="C3" s="47" t="s">
        <v>11</v>
      </c>
      <c r="D3" s="46" t="s">
        <v>24</v>
      </c>
      <c r="E3" s="48" t="s">
        <v>47</v>
      </c>
      <c r="F3" s="49"/>
    </row>
    <row r="4" spans="1:6" s="44" customFormat="1" ht="18.75" customHeight="1">
      <c r="A4" s="607" t="s">
        <v>32</v>
      </c>
      <c r="B4" s="51" t="s">
        <v>194</v>
      </c>
      <c r="C4" s="52">
        <v>2400000</v>
      </c>
      <c r="D4" s="53" t="s">
        <v>195</v>
      </c>
      <c r="E4" s="54"/>
      <c r="F4" s="43"/>
    </row>
    <row r="5" spans="1:6" s="44" customFormat="1" ht="18.75" customHeight="1">
      <c r="A5" s="608"/>
      <c r="B5" s="55" t="s">
        <v>235</v>
      </c>
      <c r="C5" s="56">
        <v>9237780</v>
      </c>
      <c r="D5" s="57" t="s">
        <v>338</v>
      </c>
      <c r="E5" s="58"/>
      <c r="F5" s="43"/>
    </row>
    <row r="6" spans="1:6" s="44" customFormat="1" ht="18.75" customHeight="1">
      <c r="A6" s="608"/>
      <c r="B6" s="55" t="s">
        <v>107</v>
      </c>
      <c r="C6" s="56">
        <v>40000</v>
      </c>
      <c r="D6" s="57" t="s">
        <v>339</v>
      </c>
      <c r="E6" s="58"/>
      <c r="F6" s="43"/>
    </row>
    <row r="7" spans="1:6" s="44" customFormat="1" ht="18.75" customHeight="1">
      <c r="A7" s="608"/>
      <c r="B7" s="55" t="s">
        <v>116</v>
      </c>
      <c r="C7" s="56">
        <v>384000</v>
      </c>
      <c r="D7" s="57" t="s">
        <v>340</v>
      </c>
      <c r="E7" s="58"/>
      <c r="F7" s="43"/>
    </row>
    <row r="8" spans="1:6" s="44" customFormat="1" ht="18.75" customHeight="1" thickBot="1">
      <c r="A8" s="608"/>
      <c r="B8" s="55" t="s">
        <v>236</v>
      </c>
      <c r="C8" s="56">
        <v>33490130</v>
      </c>
      <c r="D8" s="57" t="s">
        <v>341</v>
      </c>
      <c r="E8" s="58"/>
      <c r="F8" s="43"/>
    </row>
    <row r="9" spans="1:6" s="50" customFormat="1" ht="18.75" customHeight="1" thickBot="1">
      <c r="A9" s="609" t="s">
        <v>29</v>
      </c>
      <c r="B9" s="610"/>
      <c r="C9" s="59">
        <f>SUM(C4:C8)</f>
        <v>45551910</v>
      </c>
      <c r="D9" s="60"/>
      <c r="E9" s="61"/>
      <c r="F9" s="49"/>
    </row>
    <row r="10" spans="1:6" s="44" customFormat="1" ht="21.75" customHeight="1">
      <c r="B10" s="62"/>
      <c r="C10" s="43"/>
      <c r="D10" s="41"/>
      <c r="F10" s="43"/>
    </row>
    <row r="11" spans="1:6" s="44" customFormat="1" ht="13.5">
      <c r="B11" s="62"/>
      <c r="C11" s="43"/>
      <c r="D11" s="41"/>
      <c r="F11" s="43"/>
    </row>
    <row r="12" spans="1:6" s="44" customFormat="1" ht="13.5">
      <c r="B12" s="62"/>
      <c r="C12" s="43"/>
      <c r="D12" s="41"/>
      <c r="F12" s="43"/>
    </row>
    <row r="13" spans="1:6" s="44" customFormat="1" ht="13.5">
      <c r="B13" s="62"/>
      <c r="C13" s="43"/>
      <c r="D13" s="41"/>
      <c r="F13" s="43"/>
    </row>
    <row r="14" spans="1:6" s="44" customFormat="1" ht="13.5">
      <c r="B14" s="62"/>
      <c r="C14" s="43"/>
      <c r="D14" s="41"/>
      <c r="F14" s="43"/>
    </row>
    <row r="15" spans="1:6" s="44" customFormat="1" ht="13.5">
      <c r="B15" s="62"/>
      <c r="C15" s="43"/>
      <c r="D15" s="41"/>
      <c r="F15" s="43"/>
    </row>
    <row r="16" spans="1:6" s="44" customFormat="1" ht="13.5">
      <c r="B16" s="62"/>
      <c r="C16" s="43"/>
      <c r="D16" s="41"/>
      <c r="F16" s="43"/>
    </row>
    <row r="17" spans="1:6" s="44" customFormat="1" ht="13.5">
      <c r="B17" s="62"/>
      <c r="C17" s="43"/>
      <c r="D17" s="41"/>
      <c r="F17" s="43"/>
    </row>
    <row r="18" spans="1:6" s="44" customFormat="1" ht="13.5">
      <c r="B18" s="62"/>
      <c r="C18" s="43"/>
      <c r="D18" s="41"/>
      <c r="F18" s="43"/>
    </row>
    <row r="19" spans="1:6" s="44" customFormat="1" ht="13.5">
      <c r="B19" s="62"/>
      <c r="C19" s="43"/>
      <c r="D19" s="41"/>
      <c r="F19" s="43"/>
    </row>
    <row r="20" spans="1:6" s="44" customFormat="1" ht="13.5">
      <c r="B20" s="62"/>
      <c r="C20" s="43"/>
      <c r="D20" s="41"/>
      <c r="F20" s="43"/>
    </row>
    <row r="21" spans="1:6" s="44" customFormat="1" ht="13.5">
      <c r="B21" s="62"/>
      <c r="C21" s="43"/>
      <c r="D21" s="41"/>
      <c r="F21" s="43"/>
    </row>
    <row r="22" spans="1:6" s="44" customFormat="1" ht="13.5">
      <c r="B22" s="62"/>
      <c r="C22" s="43"/>
      <c r="D22" s="41"/>
      <c r="F22" s="43"/>
    </row>
    <row r="23" spans="1:6" s="44" customFormat="1" ht="13.5">
      <c r="B23" s="62"/>
      <c r="C23" s="43"/>
      <c r="D23" s="41"/>
      <c r="F23" s="43"/>
    </row>
    <row r="24" spans="1:6" s="44" customFormat="1" ht="13.5">
      <c r="B24" s="62"/>
      <c r="C24" s="43"/>
      <c r="D24" s="41"/>
      <c r="F24" s="43"/>
    </row>
    <row r="25" spans="1:6" s="44" customFormat="1" ht="13.5">
      <c r="B25" s="62"/>
      <c r="C25" s="43"/>
      <c r="D25" s="41"/>
      <c r="F25" s="43"/>
    </row>
    <row r="26" spans="1:6" s="44" customFormat="1">
      <c r="A26" s="38"/>
      <c r="B26" s="63"/>
      <c r="C26" s="37"/>
      <c r="D26" s="64"/>
      <c r="E26" s="38"/>
      <c r="F26" s="43"/>
    </row>
  </sheetData>
  <sheetProtection password="CC3D" sheet="1" formatCells="0" formatColumns="0" formatRows="0" insertColumns="0" insertRows="0" insertHyperlinks="0" deleteColumns="0" deleteRows="0" sort="0" autoFilter="0" pivotTables="0"/>
  <mergeCells count="3">
    <mergeCell ref="A1:E1"/>
    <mergeCell ref="A4:A8"/>
    <mergeCell ref="A9:B9"/>
  </mergeCells>
  <phoneticPr fontId="16" type="noConversion"/>
  <pageMargins left="0.40986111760139465" right="0.38972222805023193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9</vt:i4>
      </vt:variant>
    </vt:vector>
  </HeadingPairs>
  <TitlesOfParts>
    <vt:vector size="20" baseType="lpstr">
      <vt:lpstr>세입세출결산서(22년)</vt:lpstr>
      <vt:lpstr>세입결산서 (22년)</vt:lpstr>
      <vt:lpstr>세출결산서 (22년)</vt:lpstr>
      <vt:lpstr>정부보조금(22년)</vt:lpstr>
      <vt:lpstr>수입명세서(22년)</vt:lpstr>
      <vt:lpstr>잡수입명세서(22년)</vt:lpstr>
      <vt:lpstr>인건비명세서(22년)</vt:lpstr>
      <vt:lpstr>사업비명세서(22년)</vt:lpstr>
      <vt:lpstr>기타비용명세서(22년)</vt:lpstr>
      <vt:lpstr>반환금명세서(22년)</vt:lpstr>
      <vt:lpstr>세출결산서</vt:lpstr>
      <vt:lpstr>'사업비명세서(22년)'!Consolidate_Area</vt:lpstr>
      <vt:lpstr>'세입결산서 (22년)'!Consolidate_Area</vt:lpstr>
      <vt:lpstr>세출결산서!Consolidate_Area</vt:lpstr>
      <vt:lpstr>'수입명세서(22년)'!Consolidate_Area</vt:lpstr>
      <vt:lpstr>'정부보조금(22년)'!Consolidate_Area</vt:lpstr>
      <vt:lpstr>'세입결산서 (22년)'!Print_Area</vt:lpstr>
      <vt:lpstr>'세입세출결산서(22년)'!Print_Area</vt:lpstr>
      <vt:lpstr>'세출결산서 (22년)'!Print_Area</vt:lpstr>
      <vt:lpstr>'세출결산서 (22년)'!Print_Titles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2021-03-22T02:17:29Z</cp:lastPrinted>
  <dcterms:created xsi:type="dcterms:W3CDTF">2015-03-08T09:11:45Z</dcterms:created>
  <dcterms:modified xsi:type="dcterms:W3CDTF">2023-03-31T03:25:50Z</dcterms:modified>
</cp:coreProperties>
</file>