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gefuser\Desktop\"/>
    </mc:Choice>
  </mc:AlternateContent>
  <bookViews>
    <workbookView xWindow="0" yWindow="0" windowWidth="23040" windowHeight="9105"/>
  </bookViews>
  <sheets>
    <sheet name="특례요금(60분단위)" sheetId="9" r:id="rId1"/>
    <sheet name="특례요금(30분단위)" sheetId="8" state="hidden" r:id="rId2"/>
    <sheet name="차액계산(참고용)" sheetId="10" r:id="rId3"/>
    <sheet name="2020 이용요금(30분단위)" sheetId="6" r:id="rId4"/>
  </sheets>
  <definedNames>
    <definedName name="_xlnm.Print_Area" localSheetId="3">'2020 이용요금(30분단위)'!$A$1:$O$80</definedName>
    <definedName name="_xlnm.Print_Area" localSheetId="1">'특례요금(30분단위)'!$A$1:$H$65</definedName>
    <definedName name="_xlnm.Print_Area" localSheetId="0">'특례요금(60분단위)'!$A$1:$H$65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9" l="1"/>
  <c r="I56" i="9"/>
  <c r="I57" i="9"/>
  <c r="I58" i="9"/>
  <c r="I59" i="9"/>
  <c r="I60" i="9"/>
  <c r="I61" i="9"/>
  <c r="I62" i="9"/>
  <c r="I63" i="9"/>
  <c r="I64" i="9"/>
  <c r="I65" i="9"/>
  <c r="I54" i="9"/>
  <c r="F65" i="9" l="1"/>
  <c r="G4" i="10" l="1"/>
  <c r="G6" i="10"/>
  <c r="H6" i="10" s="1"/>
  <c r="I6" i="10" s="1"/>
  <c r="G7" i="10"/>
  <c r="H7" i="10" s="1"/>
  <c r="I7" i="10" s="1"/>
  <c r="G5" i="10"/>
  <c r="H5" i="10" s="1"/>
  <c r="I5" i="10" s="1"/>
  <c r="H4" i="10" l="1"/>
  <c r="I4" i="10" s="1"/>
  <c r="C22" i="9" l="1"/>
  <c r="C18" i="9"/>
  <c r="C14" i="9"/>
  <c r="C10" i="9"/>
  <c r="C6" i="9"/>
  <c r="C62" i="8"/>
  <c r="E65" i="8" s="1"/>
  <c r="C58" i="8"/>
  <c r="E61" i="8" s="1"/>
  <c r="C54" i="8"/>
  <c r="E56" i="8" s="1"/>
  <c r="C46" i="8"/>
  <c r="E48" i="8" s="1"/>
  <c r="C42" i="8"/>
  <c r="E45" i="8" s="1"/>
  <c r="C38" i="8"/>
  <c r="E41" i="8" s="1"/>
  <c r="C34" i="8"/>
  <c r="E37" i="8" s="1"/>
  <c r="C30" i="8"/>
  <c r="E33" i="8" s="1"/>
  <c r="E21" i="8"/>
  <c r="C22" i="8"/>
  <c r="E25" i="8" s="1"/>
  <c r="C18" i="8"/>
  <c r="G21" i="8" s="1"/>
  <c r="C14" i="8"/>
  <c r="C10" i="8"/>
  <c r="G11" i="8" s="1"/>
  <c r="H11" i="8" s="1"/>
  <c r="C6" i="8"/>
  <c r="G9" i="8" s="1"/>
  <c r="H9" i="8" s="1"/>
  <c r="F65" i="8" l="1"/>
  <c r="F61" i="8"/>
  <c r="F60" i="8"/>
  <c r="I60" i="8" s="1"/>
  <c r="F56" i="8"/>
  <c r="I56" i="8" s="1"/>
  <c r="E35" i="8"/>
  <c r="E62" i="8"/>
  <c r="F62" i="8" s="1"/>
  <c r="I62" i="8" s="1"/>
  <c r="G23" i="8"/>
  <c r="H23" i="8" s="1"/>
  <c r="E58" i="8"/>
  <c r="F58" i="8" s="1"/>
  <c r="I58" i="8" s="1"/>
  <c r="E46" i="8"/>
  <c r="F46" i="8" s="1"/>
  <c r="I46" i="8" s="1"/>
  <c r="E59" i="8"/>
  <c r="F59" i="8" s="1"/>
  <c r="I59" i="8" s="1"/>
  <c r="E63" i="8"/>
  <c r="F63" i="8" s="1"/>
  <c r="I63" i="8" s="1"/>
  <c r="E42" i="8"/>
  <c r="F42" i="8" s="1"/>
  <c r="I42" i="8" s="1"/>
  <c r="G7" i="8"/>
  <c r="H7" i="8" s="1"/>
  <c r="E34" i="8"/>
  <c r="E47" i="8"/>
  <c r="E54" i="8"/>
  <c r="F54" i="8" s="1"/>
  <c r="I54" i="8" s="1"/>
  <c r="E60" i="8"/>
  <c r="E64" i="8"/>
  <c r="F64" i="8" s="1"/>
  <c r="G20" i="8"/>
  <c r="H20" i="8" s="1"/>
  <c r="E55" i="8"/>
  <c r="F55" i="8" s="1"/>
  <c r="I55" i="8" s="1"/>
  <c r="G8" i="8"/>
  <c r="H8" i="8" s="1"/>
  <c r="G24" i="8"/>
  <c r="H24" i="8" s="1"/>
  <c r="E39" i="8"/>
  <c r="F39" i="8" s="1"/>
  <c r="I39" i="8" s="1"/>
  <c r="E43" i="8"/>
  <c r="H21" i="8"/>
  <c r="I21" i="8" s="1"/>
  <c r="G15" i="8"/>
  <c r="H15" i="8" s="1"/>
  <c r="F33" i="8"/>
  <c r="I33" i="8" s="1"/>
  <c r="F45" i="8"/>
  <c r="I45" i="8" s="1"/>
  <c r="E36" i="8"/>
  <c r="F36" i="8" s="1"/>
  <c r="I36" i="8" s="1"/>
  <c r="E40" i="8"/>
  <c r="F40" i="8" s="1"/>
  <c r="I40" i="8" s="1"/>
  <c r="E44" i="8"/>
  <c r="E38" i="8"/>
  <c r="F38" i="8" s="1"/>
  <c r="I38" i="8" s="1"/>
  <c r="G6" i="8"/>
  <c r="H6" i="8" s="1"/>
  <c r="F21" i="8"/>
  <c r="G22" i="8"/>
  <c r="H22" i="8" s="1"/>
  <c r="E49" i="8"/>
  <c r="F49" i="8" s="1"/>
  <c r="I49" i="8" s="1"/>
  <c r="I61" i="8"/>
  <c r="I65" i="8"/>
  <c r="E57" i="8"/>
  <c r="E30" i="8"/>
  <c r="F30" i="8" s="1"/>
  <c r="I30" i="8" s="1"/>
  <c r="E31" i="8"/>
  <c r="F31" i="8" s="1"/>
  <c r="I31" i="8" s="1"/>
  <c r="F34" i="8"/>
  <c r="I34" i="8" s="1"/>
  <c r="F41" i="8"/>
  <c r="I41" i="8" s="1"/>
  <c r="F43" i="8"/>
  <c r="I43" i="8" s="1"/>
  <c r="F44" i="8"/>
  <c r="I44" i="8" s="1"/>
  <c r="F37" i="8"/>
  <c r="I37" i="8" s="1"/>
  <c r="E32" i="8"/>
  <c r="F32" i="8" s="1"/>
  <c r="I32" i="8" s="1"/>
  <c r="F35" i="8"/>
  <c r="I35" i="8" s="1"/>
  <c r="F47" i="8"/>
  <c r="I47" i="8" s="1"/>
  <c r="F48" i="8"/>
  <c r="I48" i="8" s="1"/>
  <c r="G12" i="8"/>
  <c r="H12" i="8" s="1"/>
  <c r="G10" i="8"/>
  <c r="H10" i="8" s="1"/>
  <c r="G13" i="8"/>
  <c r="H13" i="8" s="1"/>
  <c r="E13" i="8"/>
  <c r="F13" i="8" s="1"/>
  <c r="G16" i="8"/>
  <c r="H16" i="8" s="1"/>
  <c r="G17" i="8"/>
  <c r="H17" i="8" s="1"/>
  <c r="G18" i="8"/>
  <c r="H18" i="8" s="1"/>
  <c r="E9" i="8"/>
  <c r="F9" i="8" s="1"/>
  <c r="I9" i="8" s="1"/>
  <c r="G14" i="8"/>
  <c r="H14" i="8" s="1"/>
  <c r="E17" i="8"/>
  <c r="F17" i="8" s="1"/>
  <c r="G19" i="8"/>
  <c r="H19" i="8" s="1"/>
  <c r="F25" i="8"/>
  <c r="G25" i="8"/>
  <c r="H25" i="8" s="1"/>
  <c r="E6" i="8"/>
  <c r="F6" i="8" s="1"/>
  <c r="E7" i="8"/>
  <c r="F7" i="8" s="1"/>
  <c r="I7" i="8" s="1"/>
  <c r="E8" i="8"/>
  <c r="F8" i="8" s="1"/>
  <c r="I8" i="8" s="1"/>
  <c r="E14" i="8"/>
  <c r="F14" i="8" s="1"/>
  <c r="I14" i="8" s="1"/>
  <c r="E15" i="8"/>
  <c r="E22" i="8"/>
  <c r="E16" i="8"/>
  <c r="E24" i="8"/>
  <c r="E23" i="8"/>
  <c r="E10" i="8"/>
  <c r="E18" i="8"/>
  <c r="E11" i="8"/>
  <c r="E12" i="8"/>
  <c r="E20" i="8"/>
  <c r="E19" i="8"/>
  <c r="F57" i="8" l="1"/>
  <c r="I57" i="8" s="1"/>
  <c r="I13" i="8"/>
  <c r="I64" i="8"/>
  <c r="I6" i="8"/>
  <c r="I25" i="8"/>
  <c r="I17" i="8"/>
  <c r="F15" i="8"/>
  <c r="I15" i="8" s="1"/>
  <c r="F23" i="8"/>
  <c r="I23" i="8" s="1"/>
  <c r="F18" i="8"/>
  <c r="I18" i="8" s="1"/>
  <c r="F10" i="8"/>
  <c r="I10" i="8" s="1"/>
  <c r="F19" i="8"/>
  <c r="I19" i="8" s="1"/>
  <c r="F16" i="8"/>
  <c r="I16" i="8" s="1"/>
  <c r="F22" i="8"/>
  <c r="I22" i="8" s="1"/>
  <c r="F24" i="8"/>
  <c r="I24" i="8" s="1"/>
  <c r="F12" i="8"/>
  <c r="I12" i="8" s="1"/>
  <c r="F20" i="8"/>
  <c r="I20" i="8" s="1"/>
  <c r="F11" i="8"/>
  <c r="I11" i="8" s="1"/>
  <c r="L59" i="6" l="1"/>
  <c r="G58" i="6"/>
  <c r="G54" i="6"/>
  <c r="E54" i="6"/>
  <c r="C60" i="6"/>
  <c r="L62" i="6" s="1"/>
  <c r="C57" i="6"/>
  <c r="N58" i="6" s="1"/>
  <c r="C54" i="6"/>
  <c r="N55" i="6" s="1"/>
  <c r="C51" i="6"/>
  <c r="N51" i="6" s="1"/>
  <c r="J60" i="6"/>
  <c r="J57" i="6"/>
  <c r="J54" i="6"/>
  <c r="J51" i="6"/>
  <c r="J48" i="6"/>
  <c r="C41" i="6"/>
  <c r="C38" i="6"/>
  <c r="C35" i="6"/>
  <c r="C32" i="6"/>
  <c r="C29" i="6"/>
  <c r="J73" i="6"/>
  <c r="L74" i="6" s="1"/>
  <c r="J70" i="6"/>
  <c r="L71" i="6" s="1"/>
  <c r="J67" i="6"/>
  <c r="L68" i="6" s="1"/>
  <c r="C73" i="6"/>
  <c r="E74" i="6" s="1"/>
  <c r="C70" i="6"/>
  <c r="E71" i="6" s="1"/>
  <c r="L75" i="6" l="1"/>
  <c r="E60" i="6"/>
  <c r="G59" i="6"/>
  <c r="N57" i="6"/>
  <c r="E70" i="6"/>
  <c r="N61" i="6"/>
  <c r="L60" i="6"/>
  <c r="N62" i="6"/>
  <c r="E62" i="6"/>
  <c r="G62" i="6"/>
  <c r="E72" i="6"/>
  <c r="L53" i="6"/>
  <c r="N54" i="6"/>
  <c r="L72" i="6"/>
  <c r="L58" i="6"/>
  <c r="E58" i="6"/>
  <c r="E51" i="6"/>
  <c r="E57" i="6"/>
  <c r="G52" i="6"/>
  <c r="G56" i="6"/>
  <c r="G60" i="6"/>
  <c r="L56" i="6"/>
  <c r="N59" i="6"/>
  <c r="E73" i="6"/>
  <c r="L69" i="6"/>
  <c r="L52" i="6"/>
  <c r="E52" i="6"/>
  <c r="N53" i="6"/>
  <c r="L70" i="6"/>
  <c r="E55" i="6"/>
  <c r="L55" i="6"/>
  <c r="E56" i="6"/>
  <c r="G51" i="6"/>
  <c r="G55" i="6"/>
  <c r="L54" i="6"/>
  <c r="L67" i="6"/>
  <c r="L73" i="6"/>
  <c r="L61" i="6"/>
  <c r="E61" i="6"/>
  <c r="E53" i="6"/>
  <c r="E59" i="6"/>
  <c r="G53" i="6"/>
  <c r="G57" i="6"/>
  <c r="G61" i="6"/>
  <c r="L51" i="6"/>
  <c r="L57" i="6"/>
  <c r="N52" i="6"/>
  <c r="N56" i="6"/>
  <c r="N60" i="6"/>
  <c r="E75" i="6"/>
  <c r="N24" i="6"/>
  <c r="N20" i="6"/>
  <c r="L24" i="6"/>
  <c r="L43" i="6" s="1"/>
  <c r="L23" i="6"/>
  <c r="L42" i="6" s="1"/>
  <c r="L12" i="6"/>
  <c r="L11" i="6"/>
  <c r="J22" i="6"/>
  <c r="N23" i="6" s="1"/>
  <c r="J19" i="6"/>
  <c r="N19" i="6" s="1"/>
  <c r="J16" i="6"/>
  <c r="L18" i="6" s="1"/>
  <c r="J13" i="6"/>
  <c r="N15" i="6" s="1"/>
  <c r="J10" i="6"/>
  <c r="N11" i="6" s="1"/>
  <c r="C22" i="6"/>
  <c r="G22" i="6" s="1"/>
  <c r="G41" i="6" s="1"/>
  <c r="C19" i="6"/>
  <c r="E21" i="6" s="1"/>
  <c r="C16" i="6"/>
  <c r="G18" i="6" s="1"/>
  <c r="C80" i="6"/>
  <c r="F80" i="6" s="1"/>
  <c r="M72" i="6"/>
  <c r="F70" i="6"/>
  <c r="F72" i="6"/>
  <c r="C67" i="6"/>
  <c r="F54" i="6"/>
  <c r="C48" i="6"/>
  <c r="J26" i="6"/>
  <c r="C13" i="6"/>
  <c r="G13" i="6" s="1"/>
  <c r="G32" i="6" s="1"/>
  <c r="H32" i="6" s="1"/>
  <c r="C10" i="6"/>
  <c r="E10" i="6" s="1"/>
  <c r="O5" i="6"/>
  <c r="N5" i="6"/>
  <c r="M5" i="6"/>
  <c r="E19" i="6" l="1"/>
  <c r="G19" i="6"/>
  <c r="G11" i="6"/>
  <c r="G20" i="6"/>
  <c r="L15" i="6"/>
  <c r="N12" i="6"/>
  <c r="E18" i="6"/>
  <c r="G16" i="6"/>
  <c r="G35" i="6" s="1"/>
  <c r="H35" i="6" s="1"/>
  <c r="E11" i="6"/>
  <c r="E30" i="6" s="1"/>
  <c r="G12" i="6"/>
  <c r="L19" i="6"/>
  <c r="N13" i="6"/>
  <c r="O13" i="6" s="1"/>
  <c r="E22" i="6"/>
  <c r="G23" i="6"/>
  <c r="E68" i="6"/>
  <c r="E69" i="6"/>
  <c r="F69" i="6" s="1"/>
  <c r="E67" i="6"/>
  <c r="E23" i="6"/>
  <c r="N17" i="6"/>
  <c r="O17" i="6" s="1"/>
  <c r="J32" i="6"/>
  <c r="J38" i="6"/>
  <c r="J35" i="6"/>
  <c r="J41" i="6"/>
  <c r="E12" i="6"/>
  <c r="E31" i="6" s="1"/>
  <c r="F31" i="6" s="1"/>
  <c r="E16" i="6"/>
  <c r="E20" i="6"/>
  <c r="E24" i="6"/>
  <c r="E43" i="6" s="1"/>
  <c r="G17" i="6"/>
  <c r="G21" i="6"/>
  <c r="L13" i="6"/>
  <c r="L17" i="6"/>
  <c r="L36" i="6" s="1"/>
  <c r="L21" i="6"/>
  <c r="L40" i="6" s="1"/>
  <c r="N10" i="6"/>
  <c r="N14" i="6"/>
  <c r="N18" i="6"/>
  <c r="N22" i="6"/>
  <c r="E14" i="6"/>
  <c r="G15" i="6"/>
  <c r="H15" i="6" s="1"/>
  <c r="N16" i="6"/>
  <c r="N35" i="6" s="1"/>
  <c r="E15" i="6"/>
  <c r="E34" i="6" s="1"/>
  <c r="F34" i="6" s="1"/>
  <c r="G24" i="6"/>
  <c r="L16" i="6"/>
  <c r="M16" i="6" s="1"/>
  <c r="L20" i="6"/>
  <c r="N21" i="6"/>
  <c r="L49" i="6"/>
  <c r="M49" i="6" s="1"/>
  <c r="E49" i="6"/>
  <c r="F49" i="6" s="1"/>
  <c r="N48" i="6"/>
  <c r="G49" i="6"/>
  <c r="L48" i="6"/>
  <c r="E50" i="6"/>
  <c r="F50" i="6" s="1"/>
  <c r="N49" i="6"/>
  <c r="O49" i="6" s="1"/>
  <c r="G50" i="6"/>
  <c r="H50" i="6" s="1"/>
  <c r="E48" i="6"/>
  <c r="F48" i="6" s="1"/>
  <c r="L50" i="6"/>
  <c r="M50" i="6" s="1"/>
  <c r="G48" i="6"/>
  <c r="H48" i="6" s="1"/>
  <c r="N50" i="6"/>
  <c r="O50" i="6" s="1"/>
  <c r="E13" i="6"/>
  <c r="E32" i="6" s="1"/>
  <c r="F32" i="6" s="1"/>
  <c r="E17" i="6"/>
  <c r="E36" i="6" s="1"/>
  <c r="F36" i="6" s="1"/>
  <c r="G10" i="6"/>
  <c r="H10" i="6" s="1"/>
  <c r="G14" i="6"/>
  <c r="G33" i="6" s="1"/>
  <c r="H33" i="6" s="1"/>
  <c r="L10" i="6"/>
  <c r="L14" i="6"/>
  <c r="M14" i="6" s="1"/>
  <c r="L22" i="6"/>
  <c r="L41" i="6" s="1"/>
  <c r="M60" i="6"/>
  <c r="M62" i="6"/>
  <c r="M54" i="6"/>
  <c r="M56" i="6"/>
  <c r="F60" i="6"/>
  <c r="N33" i="6"/>
  <c r="L32" i="6"/>
  <c r="N34" i="6"/>
  <c r="N32" i="6"/>
  <c r="L34" i="6"/>
  <c r="O15" i="6"/>
  <c r="L33" i="6"/>
  <c r="M13" i="6"/>
  <c r="G40" i="6"/>
  <c r="H40" i="6" s="1"/>
  <c r="G31" i="6"/>
  <c r="H31" i="6" s="1"/>
  <c r="E42" i="6"/>
  <c r="F42" i="6" s="1"/>
  <c r="E37" i="6"/>
  <c r="F37" i="6" s="1"/>
  <c r="G43" i="6"/>
  <c r="F43" i="6"/>
  <c r="G39" i="6"/>
  <c r="H39" i="6" s="1"/>
  <c r="F16" i="6"/>
  <c r="G37" i="6"/>
  <c r="H37" i="6" s="1"/>
  <c r="N30" i="6"/>
  <c r="N29" i="6"/>
  <c r="L31" i="6"/>
  <c r="L29" i="6"/>
  <c r="M12" i="6"/>
  <c r="L30" i="6"/>
  <c r="L37" i="6"/>
  <c r="L35" i="6"/>
  <c r="O10" i="6"/>
  <c r="E29" i="6"/>
  <c r="F29" i="6" s="1"/>
  <c r="F10" i="6"/>
  <c r="H12" i="6"/>
  <c r="H18" i="6"/>
  <c r="M59" i="6"/>
  <c r="F59" i="6"/>
  <c r="M58" i="6"/>
  <c r="F58" i="6"/>
  <c r="M57" i="6"/>
  <c r="F57" i="6"/>
  <c r="F75" i="6"/>
  <c r="F74" i="6"/>
  <c r="F73" i="6"/>
  <c r="H13" i="6"/>
  <c r="G34" i="6"/>
  <c r="L38" i="6"/>
  <c r="H21" i="6"/>
  <c r="M23" i="6"/>
  <c r="J29" i="6"/>
  <c r="M48" i="6"/>
  <c r="H51" i="6"/>
  <c r="O53" i="6"/>
  <c r="M55" i="6"/>
  <c r="O57" i="6"/>
  <c r="M61" i="6"/>
  <c r="M68" i="6"/>
  <c r="M74" i="6"/>
  <c r="G29" i="6"/>
  <c r="H29" i="6" s="1"/>
  <c r="F11" i="6"/>
  <c r="O14" i="6"/>
  <c r="F17" i="6"/>
  <c r="F18" i="6"/>
  <c r="E38" i="6"/>
  <c r="F38" i="6" s="1"/>
  <c r="F23" i="6"/>
  <c r="O23" i="6"/>
  <c r="F30" i="6"/>
  <c r="H57" i="6"/>
  <c r="M67" i="6"/>
  <c r="M69" i="6"/>
  <c r="M73" i="6"/>
  <c r="M75" i="6"/>
  <c r="M53" i="6"/>
  <c r="F53" i="6"/>
  <c r="M52" i="6"/>
  <c r="F52" i="6"/>
  <c r="M51" i="6"/>
  <c r="F51" i="6"/>
  <c r="F67" i="6"/>
  <c r="E40" i="6"/>
  <c r="F40" i="6" s="1"/>
  <c r="E39" i="6"/>
  <c r="F39" i="6" s="1"/>
  <c r="N39" i="6"/>
  <c r="N42" i="6"/>
  <c r="H24" i="6"/>
  <c r="H34" i="6"/>
  <c r="H43" i="6"/>
  <c r="M22" i="6"/>
  <c r="M24" i="6"/>
  <c r="H41" i="6"/>
  <c r="H52" i="6"/>
  <c r="H53" i="6"/>
  <c r="O56" i="6"/>
  <c r="O59" i="6"/>
  <c r="H58" i="6"/>
  <c r="H59" i="6"/>
  <c r="O62" i="6"/>
  <c r="F68" i="6"/>
  <c r="H22" i="6"/>
  <c r="O51" i="6"/>
  <c r="O52" i="6"/>
  <c r="H54" i="6"/>
  <c r="F55" i="6"/>
  <c r="F56" i="6"/>
  <c r="O58" i="6"/>
  <c r="F61" i="6"/>
  <c r="F62" i="6"/>
  <c r="F71" i="6"/>
  <c r="O48" i="6"/>
  <c r="H49" i="6"/>
  <c r="O54" i="6"/>
  <c r="H55" i="6"/>
  <c r="O55" i="6"/>
  <c r="H56" i="6"/>
  <c r="H60" i="6"/>
  <c r="O60" i="6"/>
  <c r="H61" i="6"/>
  <c r="O61" i="6"/>
  <c r="H62" i="6"/>
  <c r="M70" i="6"/>
  <c r="M71" i="6"/>
  <c r="F24" i="6" l="1"/>
  <c r="H14" i="6"/>
  <c r="F15" i="6"/>
  <c r="N36" i="6"/>
  <c r="F12" i="6"/>
  <c r="M21" i="6"/>
  <c r="O16" i="6"/>
  <c r="M15" i="6"/>
  <c r="E41" i="6"/>
  <c r="F41" i="6" s="1"/>
  <c r="F22" i="6"/>
  <c r="H20" i="6"/>
  <c r="E35" i="6"/>
  <c r="F35" i="6" s="1"/>
  <c r="H16" i="6"/>
  <c r="G42" i="6"/>
  <c r="H42" i="6" s="1"/>
  <c r="H23" i="6"/>
  <c r="N43" i="6"/>
  <c r="O43" i="6" s="1"/>
  <c r="O24" i="6"/>
  <c r="L39" i="6"/>
  <c r="M39" i="6" s="1"/>
  <c r="M20" i="6"/>
  <c r="O11" i="6"/>
  <c r="N38" i="6"/>
  <c r="O38" i="6" s="1"/>
  <c r="O19" i="6"/>
  <c r="E33" i="6"/>
  <c r="F33" i="6" s="1"/>
  <c r="F14" i="6"/>
  <c r="O20" i="6"/>
  <c r="O30" i="6"/>
  <c r="O29" i="6"/>
  <c r="M31" i="6"/>
  <c r="M29" i="6"/>
  <c r="M30" i="6"/>
  <c r="N31" i="6"/>
  <c r="O31" i="6" s="1"/>
  <c r="O12" i="6"/>
  <c r="N40" i="6"/>
  <c r="O21" i="6"/>
  <c r="G38" i="6"/>
  <c r="H38" i="6" s="1"/>
  <c r="H19" i="6"/>
  <c r="F13" i="6"/>
  <c r="N41" i="6"/>
  <c r="O22" i="6"/>
  <c r="F19" i="6"/>
  <c r="M19" i="6"/>
  <c r="M34" i="6"/>
  <c r="M33" i="6"/>
  <c r="M32" i="6"/>
  <c r="O33" i="6"/>
  <c r="O34" i="6"/>
  <c r="O32" i="6"/>
  <c r="O36" i="6"/>
  <c r="O35" i="6"/>
  <c r="M35" i="6"/>
  <c r="M37" i="6"/>
  <c r="M36" i="6"/>
  <c r="F20" i="6"/>
  <c r="M17" i="6"/>
  <c r="M10" i="6"/>
  <c r="M40" i="6"/>
  <c r="M38" i="6"/>
  <c r="O39" i="6"/>
  <c r="O40" i="6"/>
  <c r="F21" i="6"/>
  <c r="G36" i="6"/>
  <c r="H36" i="6" s="1"/>
  <c r="H17" i="6"/>
  <c r="G30" i="6"/>
  <c r="H30" i="6" s="1"/>
  <c r="H11" i="6"/>
  <c r="O42" i="6"/>
  <c r="O41" i="6"/>
  <c r="M42" i="6"/>
  <c r="M43" i="6"/>
  <c r="M41" i="6"/>
  <c r="M18" i="6"/>
  <c r="N37" i="6"/>
  <c r="O37" i="6" s="1"/>
  <c r="O18" i="6"/>
  <c r="M11" i="6"/>
</calcChain>
</file>

<file path=xl/sharedStrings.xml><?xml version="1.0" encoding="utf-8"?>
<sst xmlns="http://schemas.openxmlformats.org/spreadsheetml/2006/main" count="455" uniqueCount="81">
  <si>
    <t>본인부담금</t>
    <phoneticPr fontId="1" type="noConversion"/>
  </si>
  <si>
    <t>기본수당</t>
    <phoneticPr fontId="1" type="noConversion"/>
  </si>
  <si>
    <t>■ 계산식</t>
    <phoneticPr fontId="1" type="noConversion"/>
  </si>
  <si>
    <t xml:space="preserve"> ① 아동 1명의 30분 이용요금={(30분 기본요금)+((아동수-1)×(30분 기본요금/2))} ÷ 아동수</t>
    <phoneticPr fontId="1" type="noConversion"/>
  </si>
  <si>
    <t xml:space="preserve"> ③ 아동 1명의 본인부담금 = 이용요금 – 정부지원금</t>
    <phoneticPr fontId="1" type="noConversion"/>
  </si>
  <si>
    <t>기본요금</t>
    <phoneticPr fontId="1" type="noConversion"/>
  </si>
  <si>
    <t>판정</t>
    <phoneticPr fontId="1" type="noConversion"/>
  </si>
  <si>
    <t>시간제 일반형</t>
    <phoneticPr fontId="1" type="noConversion"/>
  </si>
  <si>
    <t>시간제 일반형(심야,휴일)</t>
    <phoneticPr fontId="1" type="noConversion"/>
  </si>
  <si>
    <t xml:space="preserve">          종류
아동수  </t>
    <phoneticPr fontId="1" type="noConversion"/>
  </si>
  <si>
    <t>30분당
이용요금</t>
    <phoneticPr fontId="1" type="noConversion"/>
  </si>
  <si>
    <t>미취학(A)</t>
    <phoneticPr fontId="1" type="noConversion"/>
  </si>
  <si>
    <t>취학(B)</t>
    <phoneticPr fontId="1" type="noConversion"/>
  </si>
  <si>
    <t>정부지원금</t>
    <phoneticPr fontId="1" type="noConversion"/>
  </si>
  <si>
    <t>가형</t>
    <phoneticPr fontId="1" type="noConversion"/>
  </si>
  <si>
    <t>나형</t>
    <phoneticPr fontId="1" type="noConversion"/>
  </si>
  <si>
    <t>다형</t>
    <phoneticPr fontId="1" type="noConversion"/>
  </si>
  <si>
    <t>시간제 종합형</t>
    <phoneticPr fontId="1" type="noConversion"/>
  </si>
  <si>
    <t>시간제 종합형(심야,휴일)</t>
    <phoneticPr fontId="1" type="noConversion"/>
  </si>
  <si>
    <t>질병감염아동지원</t>
    <phoneticPr fontId="1" type="noConversion"/>
  </si>
  <si>
    <t>질병감염아동지원(심야,휴일)</t>
    <phoneticPr fontId="1" type="noConversion"/>
  </si>
  <si>
    <t>영아종일제</t>
    <phoneticPr fontId="1" type="noConversion"/>
  </si>
  <si>
    <t>영아종일제(심야,휴일)</t>
    <phoneticPr fontId="1" type="noConversion"/>
  </si>
  <si>
    <t>기관연계서비스</t>
    <phoneticPr fontId="1" type="noConversion"/>
  </si>
  <si>
    <t>아이돌보미 수당</t>
    <phoneticPr fontId="1" type="noConversion"/>
  </si>
  <si>
    <t>시간당
이용요금</t>
    <phoneticPr fontId="1" type="noConversion"/>
  </si>
  <si>
    <t>-</t>
    <phoneticPr fontId="1" type="noConversion"/>
  </si>
  <si>
    <t>종합형</t>
    <phoneticPr fontId="1" type="noConversion"/>
  </si>
  <si>
    <t>질병</t>
    <phoneticPr fontId="1" type="noConversion"/>
  </si>
  <si>
    <t>기관연계</t>
    <phoneticPr fontId="1" type="noConversion"/>
  </si>
  <si>
    <t>수당</t>
    <phoneticPr fontId="1" type="noConversion"/>
  </si>
  <si>
    <t>합계</t>
    <phoneticPr fontId="1" type="noConversion"/>
  </si>
  <si>
    <t>구분</t>
    <phoneticPr fontId="1" type="noConversion"/>
  </si>
  <si>
    <t>다형/라형</t>
    <phoneticPr fontId="1" type="noConversion"/>
  </si>
  <si>
    <r>
      <t xml:space="preserve"> ② 아동 1명의 30분 정부지원금= 30분 이용요금×정부지원비율 =&gt; </t>
    </r>
    <r>
      <rPr>
        <sz val="10"/>
        <color rgb="FFFF0000"/>
        <rFont val="나눔고딕"/>
        <family val="3"/>
        <charset val="129"/>
      </rPr>
      <t>소수점 단위 절상</t>
    </r>
    <phoneticPr fontId="1" type="noConversion"/>
  </si>
  <si>
    <t>시간제 일반형 미취학(A)</t>
    <phoneticPr fontId="1" type="noConversion"/>
  </si>
  <si>
    <t>기존</t>
    <phoneticPr fontId="1" type="noConversion"/>
  </si>
  <si>
    <t>특례</t>
    <phoneticPr fontId="1" type="noConversion"/>
  </si>
  <si>
    <t>라형</t>
    <phoneticPr fontId="1" type="noConversion"/>
  </si>
  <si>
    <t>본인부담금 감소분</t>
    <phoneticPr fontId="1" type="noConversion"/>
  </si>
  <si>
    <t>(이용자 환급금)</t>
    <phoneticPr fontId="1" type="noConversion"/>
  </si>
  <si>
    <t>시간제 취학(B형)</t>
    <phoneticPr fontId="1" type="noConversion"/>
  </si>
  <si>
    <t>영아종일제</t>
    <phoneticPr fontId="1" type="noConversion"/>
  </si>
  <si>
    <t>60분당
이용요금</t>
    <phoneticPr fontId="1" type="noConversion"/>
  </si>
  <si>
    <t xml:space="preserve">아동수  </t>
    <phoneticPr fontId="1" type="noConversion"/>
  </si>
  <si>
    <t xml:space="preserve"> ② 아동 1명의 30분 정부지원금= 30분 이용요금×정부지원비율 =&gt; 소수점 단위 절상</t>
    <phoneticPr fontId="1" type="noConversion"/>
  </si>
  <si>
    <t>※ 2020년 아이돌보미 활동수당(시간당)</t>
    <phoneticPr fontId="1" type="noConversion"/>
  </si>
  <si>
    <t>30분당
이용요금</t>
    <phoneticPr fontId="1" type="noConversion"/>
  </si>
  <si>
    <t>(단위 : 원)</t>
    <phoneticPr fontId="1" type="noConversion"/>
  </si>
  <si>
    <t>아동명</t>
    <phoneticPr fontId="1" type="noConversion"/>
  </si>
  <si>
    <t>홍길동</t>
    <phoneticPr fontId="1" type="noConversion"/>
  </si>
  <si>
    <t>본인부담금(시간당)</t>
    <phoneticPr fontId="1" type="noConversion"/>
  </si>
  <si>
    <t>형제할인
(아동수)</t>
    <phoneticPr fontId="1" type="noConversion"/>
  </si>
  <si>
    <t>차액
(d=b-c)</t>
    <phoneticPr fontId="1" type="noConversion"/>
  </si>
  <si>
    <t>가</t>
    <phoneticPr fontId="1" type="noConversion"/>
  </si>
  <si>
    <t>판정</t>
    <phoneticPr fontId="1" type="noConversion"/>
  </si>
  <si>
    <t>신청자명</t>
    <phoneticPr fontId="1" type="noConversion"/>
  </si>
  <si>
    <t>김아무개</t>
    <phoneticPr fontId="1" type="noConversion"/>
  </si>
  <si>
    <t>기수납
(b)</t>
    <phoneticPr fontId="1" type="noConversion"/>
  </si>
  <si>
    <t>특례요금
(c)</t>
    <phoneticPr fontId="1" type="noConversion"/>
  </si>
  <si>
    <t>총 환급액
(e=a*d)</t>
    <phoneticPr fontId="1" type="noConversion"/>
  </si>
  <si>
    <t>&lt;예시&gt;</t>
    <phoneticPr fontId="1" type="noConversion"/>
  </si>
  <si>
    <t>판정</t>
    <phoneticPr fontId="1" type="noConversion"/>
  </si>
  <si>
    <t>가</t>
    <phoneticPr fontId="1" type="noConversion"/>
  </si>
  <si>
    <t>나</t>
    <phoneticPr fontId="1" type="noConversion"/>
  </si>
  <si>
    <t>다</t>
    <phoneticPr fontId="1" type="noConversion"/>
  </si>
  <si>
    <t>라</t>
    <phoneticPr fontId="1" type="noConversion"/>
  </si>
  <si>
    <t>나</t>
    <phoneticPr fontId="1" type="noConversion"/>
  </si>
  <si>
    <t>다</t>
    <phoneticPr fontId="1" type="noConversion"/>
  </si>
  <si>
    <t>라</t>
    <phoneticPr fontId="1" type="noConversion"/>
  </si>
  <si>
    <t>특례시간
(a)</t>
    <phoneticPr fontId="1" type="noConversion"/>
  </si>
  <si>
    <t>입력</t>
    <phoneticPr fontId="1" type="noConversion"/>
  </si>
  <si>
    <t>입력</t>
    <phoneticPr fontId="1" type="noConversion"/>
  </si>
  <si>
    <t>입력</t>
    <phoneticPr fontId="1" type="noConversion"/>
  </si>
  <si>
    <t>자동계산</t>
    <phoneticPr fontId="1" type="noConversion"/>
  </si>
  <si>
    <t>자동계산</t>
    <phoneticPr fontId="1" type="noConversion"/>
  </si>
  <si>
    <t>자동계산</t>
    <phoneticPr fontId="1" type="noConversion"/>
  </si>
  <si>
    <t>&lt;입력구분&gt;</t>
    <phoneticPr fontId="1" type="noConversion"/>
  </si>
  <si>
    <t>특례요금표</t>
    <phoneticPr fontId="1" type="noConversion"/>
  </si>
  <si>
    <t xml:space="preserve">형제할인
(아동수)  </t>
    <phoneticPr fontId="1" type="noConversion"/>
  </si>
  <si>
    <t>■ 계산식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</si>
</sst>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&quot;원&quot;"/>
    <numFmt numFmtId="178" formatCode="#,##0.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0"/>
      <color rgb="FF0000FF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FF0000"/>
      <name val="나눔고딕"/>
      <family val="3"/>
      <charset val="129"/>
    </font>
    <font>
      <sz val="10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3" fillId="0" borderId="1" xfId="1" applyFont="1" applyBorder="1">
      <alignment vertical="center"/>
    </xf>
    <xf numFmtId="41" fontId="3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3" fillId="3" borderId="8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readingOrder="1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readingOrder="1"/>
    </xf>
    <xf numFmtId="0" fontId="3" fillId="3" borderId="10" xfId="0" applyFont="1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1" fontId="6" fillId="2" borderId="7" xfId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1" xfId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3" fillId="0" borderId="0" xfId="1" applyFont="1" applyBorder="1">
      <alignment vertical="center"/>
    </xf>
    <xf numFmtId="41" fontId="3" fillId="0" borderId="1" xfId="1" applyFont="1" applyFill="1" applyBorder="1">
      <alignment vertical="center"/>
    </xf>
    <xf numFmtId="0" fontId="6" fillId="2" borderId="1" xfId="2" applyFont="1" applyFill="1" applyBorder="1" applyAlignment="1">
      <alignment horizontal="center" vertical="center"/>
    </xf>
    <xf numFmtId="41" fontId="6" fillId="2" borderId="1" xfId="3" applyFont="1" applyFill="1" applyBorder="1">
      <alignment vertical="center"/>
    </xf>
    <xf numFmtId="41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>
      <alignment vertical="center"/>
    </xf>
    <xf numFmtId="41" fontId="3" fillId="0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41" fontId="3" fillId="0" borderId="0" xfId="0" applyNumberFormat="1" applyFont="1" applyBorder="1">
      <alignment vertical="center"/>
    </xf>
    <xf numFmtId="41" fontId="6" fillId="2" borderId="7" xfId="1" applyFont="1" applyFill="1" applyBorder="1" applyAlignment="1">
      <alignment horizontal="center" vertical="center"/>
    </xf>
    <xf numFmtId="41" fontId="3" fillId="0" borderId="1" xfId="0" applyNumberFormat="1" applyFont="1" applyBorder="1">
      <alignment vertical="center"/>
    </xf>
    <xf numFmtId="0" fontId="9" fillId="3" borderId="11" xfId="0" applyFont="1" applyFill="1" applyBorder="1" applyAlignment="1">
      <alignment horizontal="left" vertical="center" readingOrder="1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1" fontId="9" fillId="0" borderId="1" xfId="1" applyFont="1" applyBorder="1" applyAlignment="1">
      <alignment horizontal="center" vertical="center"/>
    </xf>
    <xf numFmtId="41" fontId="9" fillId="0" borderId="1" xfId="1" applyFont="1" applyFill="1" applyBorder="1">
      <alignment vertical="center"/>
    </xf>
    <xf numFmtId="41" fontId="9" fillId="0" borderId="1" xfId="1" applyFont="1" applyFill="1" applyBorder="1" applyAlignment="1">
      <alignment horizontal="center" vertical="center"/>
    </xf>
    <xf numFmtId="41" fontId="9" fillId="0" borderId="1" xfId="1" applyFont="1" applyBorder="1">
      <alignment vertical="center"/>
    </xf>
    <xf numFmtId="0" fontId="9" fillId="3" borderId="8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readingOrder="1"/>
    </xf>
    <xf numFmtId="0" fontId="9" fillId="3" borderId="10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1" fontId="3" fillId="0" borderId="19" xfId="1" applyFont="1" applyBorder="1">
      <alignment vertical="center"/>
    </xf>
    <xf numFmtId="41" fontId="3" fillId="0" borderId="20" xfId="1" applyFont="1" applyBorder="1">
      <alignment vertical="center"/>
    </xf>
    <xf numFmtId="41" fontId="3" fillId="0" borderId="21" xfId="1" applyFont="1" applyBorder="1">
      <alignment vertical="center"/>
    </xf>
    <xf numFmtId="41" fontId="3" fillId="0" borderId="22" xfId="1" applyFont="1" applyBorder="1">
      <alignment vertical="center"/>
    </xf>
    <xf numFmtId="41" fontId="3" fillId="0" borderId="22" xfId="1" applyFont="1" applyFill="1" applyBorder="1">
      <alignment vertical="center"/>
    </xf>
    <xf numFmtId="41" fontId="3" fillId="0" borderId="21" xfId="1" applyFont="1" applyFill="1" applyBorder="1">
      <alignment vertical="center"/>
    </xf>
    <xf numFmtId="41" fontId="3" fillId="0" borderId="23" xfId="1" applyFont="1" applyFill="1" applyBorder="1">
      <alignment vertical="center"/>
    </xf>
    <xf numFmtId="41" fontId="3" fillId="0" borderId="24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1" fontId="5" fillId="2" borderId="6" xfId="1" applyFont="1" applyFill="1" applyBorder="1" applyAlignment="1">
      <alignment horizontal="center" vertical="center"/>
    </xf>
    <xf numFmtId="41" fontId="5" fillId="2" borderId="14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12" xfId="1" applyFont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1" fontId="9" fillId="0" borderId="2" xfId="1" applyFont="1" applyFill="1" applyBorder="1" applyAlignment="1">
      <alignment horizontal="center" vertical="center"/>
    </xf>
    <xf numFmtId="41" fontId="9" fillId="0" borderId="12" xfId="1" applyFont="1" applyFill="1" applyBorder="1" applyAlignment="1">
      <alignment horizontal="center" vertical="center"/>
    </xf>
    <xf numFmtId="41" fontId="9" fillId="0" borderId="3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쉼표 [0] 4" xfId="3"/>
    <cellStyle name="표준" xfId="0" builtinId="0"/>
    <cellStyle name="표준 8" xfId="2"/>
  </cellStyles>
  <dxfs count="0"/>
  <tableStyles count="0" defaultTableStyle="TableStyleMedium2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65"/>
  <sheetViews>
    <sheetView tabSelected="1" zoomScale="130" zoomScaleNormal="130" workbookViewId="0">
      <selection activeCell="I31" sqref="I31"/>
    </sheetView>
  </sheetViews>
  <sheetFormatPr defaultColWidth="9" defaultRowHeight="18" customHeight="1" x14ac:dyDescent="0.3"/>
  <cols>
    <col min="1" max="1" width="3.25" style="1" customWidth="1"/>
    <col min="2" max="2" width="8.625" style="1" customWidth="1"/>
    <col min="3" max="3" width="9.625" style="1" customWidth="1"/>
    <col min="4" max="4" width="6.625" style="2" customWidth="1"/>
    <col min="5" max="8" width="9.625" style="1" customWidth="1"/>
    <col min="9" max="9" width="18.75" style="1" customWidth="1"/>
    <col min="10" max="16384" width="9" style="1"/>
  </cols>
  <sheetData>
    <row r="1" spans="2:9" ht="18" customHeight="1" x14ac:dyDescent="0.3">
      <c r="I1" s="62" t="s">
        <v>48</v>
      </c>
    </row>
    <row r="3" spans="2:9" ht="18" customHeight="1" x14ac:dyDescent="0.3">
      <c r="B3" s="15" t="s">
        <v>5</v>
      </c>
      <c r="C3" s="44">
        <v>9890</v>
      </c>
      <c r="D3" s="111" t="s">
        <v>6</v>
      </c>
      <c r="E3" s="114" t="s">
        <v>35</v>
      </c>
      <c r="F3" s="115"/>
      <c r="G3" s="115"/>
      <c r="H3" s="115"/>
      <c r="I3" s="116"/>
    </row>
    <row r="4" spans="2:9" ht="18" customHeight="1" x14ac:dyDescent="0.3">
      <c r="B4" s="103" t="s">
        <v>44</v>
      </c>
      <c r="C4" s="105" t="s">
        <v>43</v>
      </c>
      <c r="D4" s="112"/>
      <c r="E4" s="107" t="s">
        <v>36</v>
      </c>
      <c r="F4" s="107"/>
      <c r="G4" s="107" t="s">
        <v>37</v>
      </c>
      <c r="H4" s="117"/>
      <c r="I4" s="40" t="s">
        <v>39</v>
      </c>
    </row>
    <row r="5" spans="2:9" ht="18" customHeight="1" x14ac:dyDescent="0.3">
      <c r="B5" s="104"/>
      <c r="C5" s="106"/>
      <c r="D5" s="113"/>
      <c r="E5" s="39" t="s">
        <v>13</v>
      </c>
      <c r="F5" s="39" t="s">
        <v>0</v>
      </c>
      <c r="G5" s="39" t="s">
        <v>13</v>
      </c>
      <c r="H5" s="41" t="s">
        <v>0</v>
      </c>
      <c r="I5" s="39" t="s">
        <v>40</v>
      </c>
    </row>
    <row r="6" spans="2:9" ht="18" customHeight="1" x14ac:dyDescent="0.3">
      <c r="B6" s="92">
        <v>1</v>
      </c>
      <c r="C6" s="95">
        <f>ROUNDDOWN((((C3+((B6-1)*(C3/2)))/B6)/2),0)*2</f>
        <v>9890</v>
      </c>
      <c r="D6" s="38" t="s">
        <v>14</v>
      </c>
      <c r="E6" s="3">
        <v>8408</v>
      </c>
      <c r="F6" s="3">
        <v>1482</v>
      </c>
      <c r="G6" s="3">
        <v>8902</v>
      </c>
      <c r="H6" s="3">
        <v>988</v>
      </c>
      <c r="I6" s="45">
        <v>494</v>
      </c>
    </row>
    <row r="7" spans="2:9" ht="18" customHeight="1" x14ac:dyDescent="0.3">
      <c r="B7" s="93"/>
      <c r="C7" s="96"/>
      <c r="D7" s="38" t="s">
        <v>15</v>
      </c>
      <c r="E7" s="3">
        <v>5440</v>
      </c>
      <c r="F7" s="3">
        <v>4450</v>
      </c>
      <c r="G7" s="3">
        <v>5934</v>
      </c>
      <c r="H7" s="3">
        <v>3956</v>
      </c>
      <c r="I7" s="45">
        <v>494</v>
      </c>
    </row>
    <row r="8" spans="2:9" ht="18" customHeight="1" x14ac:dyDescent="0.3">
      <c r="B8" s="93"/>
      <c r="C8" s="96"/>
      <c r="D8" s="38" t="s">
        <v>16</v>
      </c>
      <c r="E8" s="3">
        <v>1484</v>
      </c>
      <c r="F8" s="3">
        <v>8406</v>
      </c>
      <c r="G8" s="3">
        <v>4946</v>
      </c>
      <c r="H8" s="3">
        <v>4944</v>
      </c>
      <c r="I8" s="45">
        <v>3462</v>
      </c>
    </row>
    <row r="9" spans="2:9" ht="18" customHeight="1" x14ac:dyDescent="0.3">
      <c r="B9" s="94"/>
      <c r="C9" s="97"/>
      <c r="D9" s="38" t="s">
        <v>38</v>
      </c>
      <c r="E9" s="3">
        <v>0</v>
      </c>
      <c r="F9" s="3">
        <v>9890</v>
      </c>
      <c r="G9" s="3">
        <v>3956</v>
      </c>
      <c r="H9" s="3">
        <v>5934</v>
      </c>
      <c r="I9" s="45">
        <v>3956</v>
      </c>
    </row>
    <row r="10" spans="2:9" ht="18" customHeight="1" x14ac:dyDescent="0.3">
      <c r="B10" s="92">
        <v>2</v>
      </c>
      <c r="C10" s="95">
        <f>ROUNDDOWN((((C3+((B10-1)*(C3/2)))/B10)/2),0)*2</f>
        <v>7416</v>
      </c>
      <c r="D10" s="38" t="s">
        <v>14</v>
      </c>
      <c r="E10" s="3">
        <v>6304</v>
      </c>
      <c r="F10" s="3">
        <v>1112</v>
      </c>
      <c r="G10" s="3">
        <v>6676</v>
      </c>
      <c r="H10" s="3">
        <v>740</v>
      </c>
      <c r="I10" s="45">
        <v>372</v>
      </c>
    </row>
    <row r="11" spans="2:9" ht="18" customHeight="1" x14ac:dyDescent="0.3">
      <c r="B11" s="93"/>
      <c r="C11" s="96"/>
      <c r="D11" s="38" t="s">
        <v>15</v>
      </c>
      <c r="E11" s="3">
        <v>4080</v>
      </c>
      <c r="F11" s="3">
        <v>3336</v>
      </c>
      <c r="G11" s="3">
        <v>4450</v>
      </c>
      <c r="H11" s="3">
        <v>2966</v>
      </c>
      <c r="I11" s="45">
        <v>370</v>
      </c>
    </row>
    <row r="12" spans="2:9" ht="18" customHeight="1" x14ac:dyDescent="0.3">
      <c r="B12" s="93"/>
      <c r="C12" s="96"/>
      <c r="D12" s="38" t="s">
        <v>16</v>
      </c>
      <c r="E12" s="3">
        <v>1114</v>
      </c>
      <c r="F12" s="3">
        <v>6302</v>
      </c>
      <c r="G12" s="3">
        <v>3708</v>
      </c>
      <c r="H12" s="3">
        <v>3708</v>
      </c>
      <c r="I12" s="45">
        <v>2594</v>
      </c>
    </row>
    <row r="13" spans="2:9" ht="18" customHeight="1" x14ac:dyDescent="0.3">
      <c r="B13" s="94"/>
      <c r="C13" s="97"/>
      <c r="D13" s="38" t="s">
        <v>38</v>
      </c>
      <c r="E13" s="3">
        <v>0</v>
      </c>
      <c r="F13" s="3">
        <v>7416</v>
      </c>
      <c r="G13" s="3">
        <v>2968</v>
      </c>
      <c r="H13" s="3">
        <v>4448</v>
      </c>
      <c r="I13" s="45">
        <v>2968</v>
      </c>
    </row>
    <row r="14" spans="2:9" ht="18" customHeight="1" x14ac:dyDescent="0.3">
      <c r="B14" s="92">
        <v>3</v>
      </c>
      <c r="C14" s="95">
        <f>ROUNDDOWN((((C3+((B14-1)*(C3/2)))/B14)/2),0)*2</f>
        <v>6592</v>
      </c>
      <c r="D14" s="38" t="s">
        <v>14</v>
      </c>
      <c r="E14" s="3">
        <v>5604</v>
      </c>
      <c r="F14" s="3">
        <v>988</v>
      </c>
      <c r="G14" s="3">
        <v>5934</v>
      </c>
      <c r="H14" s="3">
        <v>658</v>
      </c>
      <c r="I14" s="45">
        <v>330</v>
      </c>
    </row>
    <row r="15" spans="2:9" ht="18" customHeight="1" x14ac:dyDescent="0.3">
      <c r="B15" s="93"/>
      <c r="C15" s="96"/>
      <c r="D15" s="38" t="s">
        <v>15</v>
      </c>
      <c r="E15" s="3">
        <v>3626</v>
      </c>
      <c r="F15" s="3">
        <v>2966</v>
      </c>
      <c r="G15" s="3">
        <v>3956</v>
      </c>
      <c r="H15" s="3">
        <v>2636</v>
      </c>
      <c r="I15" s="45">
        <v>330</v>
      </c>
    </row>
    <row r="16" spans="2:9" ht="18" customHeight="1" x14ac:dyDescent="0.3">
      <c r="B16" s="93"/>
      <c r="C16" s="96"/>
      <c r="D16" s="38" t="s">
        <v>16</v>
      </c>
      <c r="E16" s="3">
        <v>990</v>
      </c>
      <c r="F16" s="3">
        <v>5602</v>
      </c>
      <c r="G16" s="3">
        <v>3296</v>
      </c>
      <c r="H16" s="3">
        <v>3296</v>
      </c>
      <c r="I16" s="45">
        <v>2306</v>
      </c>
    </row>
    <row r="17" spans="2:9" ht="18" customHeight="1" x14ac:dyDescent="0.3">
      <c r="B17" s="94"/>
      <c r="C17" s="97"/>
      <c r="D17" s="38" t="s">
        <v>38</v>
      </c>
      <c r="E17" s="3">
        <v>0</v>
      </c>
      <c r="F17" s="3">
        <v>6592</v>
      </c>
      <c r="G17" s="3">
        <v>2638</v>
      </c>
      <c r="H17" s="3">
        <v>3954</v>
      </c>
      <c r="I17" s="45">
        <v>2638</v>
      </c>
    </row>
    <row r="18" spans="2:9" ht="18" customHeight="1" x14ac:dyDescent="0.3">
      <c r="B18" s="92">
        <v>4</v>
      </c>
      <c r="C18" s="108">
        <f>ROUNDDOWN((((C3+((B18-1)*(C3/2)))/B18)/2),0)*2</f>
        <v>6180</v>
      </c>
      <c r="D18" s="38" t="s">
        <v>14</v>
      </c>
      <c r="E18" s="23">
        <v>5254</v>
      </c>
      <c r="F18" s="23">
        <v>926</v>
      </c>
      <c r="G18" s="3">
        <v>5562</v>
      </c>
      <c r="H18" s="23">
        <v>618</v>
      </c>
      <c r="I18" s="45">
        <v>308</v>
      </c>
    </row>
    <row r="19" spans="2:9" ht="18" customHeight="1" x14ac:dyDescent="0.3">
      <c r="B19" s="93"/>
      <c r="C19" s="109"/>
      <c r="D19" s="38" t="s">
        <v>15</v>
      </c>
      <c r="E19" s="23">
        <v>3400</v>
      </c>
      <c r="F19" s="23">
        <v>2780</v>
      </c>
      <c r="G19" s="3">
        <v>3708</v>
      </c>
      <c r="H19" s="23">
        <v>2472</v>
      </c>
      <c r="I19" s="45">
        <v>308</v>
      </c>
    </row>
    <row r="20" spans="2:9" ht="18" customHeight="1" x14ac:dyDescent="0.3">
      <c r="B20" s="93"/>
      <c r="C20" s="109"/>
      <c r="D20" s="38" t="s">
        <v>16</v>
      </c>
      <c r="E20" s="23">
        <v>928</v>
      </c>
      <c r="F20" s="23">
        <v>5252</v>
      </c>
      <c r="G20" s="3">
        <v>3090</v>
      </c>
      <c r="H20" s="23">
        <v>3090</v>
      </c>
      <c r="I20" s="45">
        <v>2162</v>
      </c>
    </row>
    <row r="21" spans="2:9" ht="18" customHeight="1" x14ac:dyDescent="0.3">
      <c r="B21" s="94"/>
      <c r="C21" s="110"/>
      <c r="D21" s="38" t="s">
        <v>38</v>
      </c>
      <c r="E21" s="23">
        <v>0</v>
      </c>
      <c r="F21" s="23">
        <v>6180</v>
      </c>
      <c r="G21" s="23">
        <v>2472</v>
      </c>
      <c r="H21" s="23">
        <v>3708</v>
      </c>
      <c r="I21" s="45">
        <v>2472</v>
      </c>
    </row>
    <row r="22" spans="2:9" ht="18" customHeight="1" x14ac:dyDescent="0.3">
      <c r="B22" s="98">
        <v>5</v>
      </c>
      <c r="C22" s="108">
        <f>ROUNDDOWN((((C3+((B22-1)*(C3/2)))/B22)/2),0)*2</f>
        <v>5934</v>
      </c>
      <c r="D22" s="38" t="s">
        <v>14</v>
      </c>
      <c r="E22" s="23">
        <v>5044</v>
      </c>
      <c r="F22" s="23">
        <v>890</v>
      </c>
      <c r="G22" s="3">
        <v>5342</v>
      </c>
      <c r="H22" s="23">
        <v>592</v>
      </c>
      <c r="I22" s="45">
        <v>298</v>
      </c>
    </row>
    <row r="23" spans="2:9" ht="18" customHeight="1" x14ac:dyDescent="0.3">
      <c r="B23" s="98"/>
      <c r="C23" s="109"/>
      <c r="D23" s="38" t="s">
        <v>15</v>
      </c>
      <c r="E23" s="23"/>
      <c r="F23" s="23">
        <v>2670</v>
      </c>
      <c r="G23" s="3">
        <v>3562</v>
      </c>
      <c r="H23" s="23">
        <v>2372</v>
      </c>
      <c r="I23" s="45">
        <v>298</v>
      </c>
    </row>
    <row r="24" spans="2:9" ht="18" customHeight="1" x14ac:dyDescent="0.3">
      <c r="B24" s="98"/>
      <c r="C24" s="109"/>
      <c r="D24" s="38" t="s">
        <v>16</v>
      </c>
      <c r="E24" s="23">
        <v>892</v>
      </c>
      <c r="F24" s="23">
        <v>5042</v>
      </c>
      <c r="G24" s="3">
        <v>2968</v>
      </c>
      <c r="H24" s="23">
        <v>2966</v>
      </c>
      <c r="I24" s="45">
        <v>2076</v>
      </c>
    </row>
    <row r="25" spans="2:9" ht="18" customHeight="1" x14ac:dyDescent="0.3">
      <c r="B25" s="98"/>
      <c r="C25" s="110"/>
      <c r="D25" s="38" t="s">
        <v>38</v>
      </c>
      <c r="E25" s="23">
        <v>0</v>
      </c>
      <c r="F25" s="23">
        <v>5934</v>
      </c>
      <c r="G25" s="23">
        <v>2374</v>
      </c>
      <c r="H25" s="23">
        <v>3560</v>
      </c>
      <c r="I25" s="45">
        <v>2374</v>
      </c>
    </row>
    <row r="27" spans="2:9" ht="18" customHeight="1" x14ac:dyDescent="0.3">
      <c r="B27" s="15" t="s">
        <v>5</v>
      </c>
      <c r="C27" s="16">
        <v>9890</v>
      </c>
      <c r="D27" s="101" t="s">
        <v>6</v>
      </c>
      <c r="E27" s="102" t="s">
        <v>41</v>
      </c>
      <c r="F27" s="102"/>
      <c r="G27" s="102"/>
      <c r="H27" s="102"/>
      <c r="I27" s="102"/>
    </row>
    <row r="28" spans="2:9" ht="18" customHeight="1" x14ac:dyDescent="0.3">
      <c r="B28" s="103" t="s">
        <v>44</v>
      </c>
      <c r="C28" s="105" t="s">
        <v>43</v>
      </c>
      <c r="D28" s="101"/>
      <c r="E28" s="107" t="s">
        <v>36</v>
      </c>
      <c r="F28" s="107"/>
      <c r="G28" s="107" t="s">
        <v>37</v>
      </c>
      <c r="H28" s="107"/>
      <c r="I28" s="40" t="s">
        <v>39</v>
      </c>
    </row>
    <row r="29" spans="2:9" ht="18" customHeight="1" x14ac:dyDescent="0.3">
      <c r="B29" s="104"/>
      <c r="C29" s="106"/>
      <c r="D29" s="101"/>
      <c r="E29" s="39" t="s">
        <v>13</v>
      </c>
      <c r="F29" s="39" t="s">
        <v>0</v>
      </c>
      <c r="G29" s="39" t="s">
        <v>13</v>
      </c>
      <c r="H29" s="39" t="s">
        <v>0</v>
      </c>
      <c r="I29" s="39" t="s">
        <v>40</v>
      </c>
    </row>
    <row r="30" spans="2:9" ht="18" customHeight="1" x14ac:dyDescent="0.3">
      <c r="B30" s="92">
        <v>1</v>
      </c>
      <c r="C30" s="95">
        <v>9890</v>
      </c>
      <c r="D30" s="38" t="s">
        <v>14</v>
      </c>
      <c r="E30" s="3">
        <v>7418</v>
      </c>
      <c r="F30" s="3">
        <v>2472</v>
      </c>
      <c r="G30" s="3">
        <v>8902</v>
      </c>
      <c r="H30" s="3">
        <v>988</v>
      </c>
      <c r="I30" s="45">
        <v>1484</v>
      </c>
    </row>
    <row r="31" spans="2:9" ht="18" customHeight="1" x14ac:dyDescent="0.3">
      <c r="B31" s="93"/>
      <c r="C31" s="96"/>
      <c r="D31" s="38" t="s">
        <v>15</v>
      </c>
      <c r="E31" s="3">
        <v>1978</v>
      </c>
      <c r="F31" s="3">
        <v>7912</v>
      </c>
      <c r="G31" s="3">
        <v>5934</v>
      </c>
      <c r="H31" s="3">
        <v>3956</v>
      </c>
      <c r="I31" s="45">
        <v>3956</v>
      </c>
    </row>
    <row r="32" spans="2:9" ht="18" customHeight="1" x14ac:dyDescent="0.3">
      <c r="B32" s="93"/>
      <c r="C32" s="96"/>
      <c r="D32" s="38" t="s">
        <v>16</v>
      </c>
      <c r="E32" s="3">
        <v>1484</v>
      </c>
      <c r="F32" s="3">
        <v>8406</v>
      </c>
      <c r="G32" s="3">
        <v>4946</v>
      </c>
      <c r="H32" s="3">
        <v>4944</v>
      </c>
      <c r="I32" s="45">
        <v>3462</v>
      </c>
    </row>
    <row r="33" spans="2:9" ht="18" customHeight="1" x14ac:dyDescent="0.3">
      <c r="B33" s="94"/>
      <c r="C33" s="97"/>
      <c r="D33" s="38" t="s">
        <v>38</v>
      </c>
      <c r="E33" s="3">
        <v>0</v>
      </c>
      <c r="F33" s="3">
        <v>9890</v>
      </c>
      <c r="G33" s="3">
        <v>3956</v>
      </c>
      <c r="H33" s="3">
        <v>5934</v>
      </c>
      <c r="I33" s="45">
        <v>3956</v>
      </c>
    </row>
    <row r="34" spans="2:9" ht="18" customHeight="1" x14ac:dyDescent="0.3">
      <c r="B34" s="92">
        <v>2</v>
      </c>
      <c r="C34" s="95">
        <v>7416</v>
      </c>
      <c r="D34" s="38" t="s">
        <v>14</v>
      </c>
      <c r="E34" s="3">
        <v>5562</v>
      </c>
      <c r="F34" s="3">
        <v>1854</v>
      </c>
      <c r="G34" s="3">
        <v>6676</v>
      </c>
      <c r="H34" s="3">
        <v>740</v>
      </c>
      <c r="I34" s="45">
        <v>1114</v>
      </c>
    </row>
    <row r="35" spans="2:9" ht="18" customHeight="1" x14ac:dyDescent="0.3">
      <c r="B35" s="93"/>
      <c r="C35" s="96"/>
      <c r="D35" s="38" t="s">
        <v>15</v>
      </c>
      <c r="E35" s="3">
        <v>1484</v>
      </c>
      <c r="F35" s="3">
        <v>5932</v>
      </c>
      <c r="G35" s="3">
        <v>4450</v>
      </c>
      <c r="H35" s="3">
        <v>2966</v>
      </c>
      <c r="I35" s="45">
        <v>2966</v>
      </c>
    </row>
    <row r="36" spans="2:9" ht="18" customHeight="1" x14ac:dyDescent="0.3">
      <c r="B36" s="93"/>
      <c r="C36" s="96"/>
      <c r="D36" s="38" t="s">
        <v>16</v>
      </c>
      <c r="E36" s="3">
        <v>1114</v>
      </c>
      <c r="F36" s="3">
        <v>6302</v>
      </c>
      <c r="G36" s="3">
        <v>3708</v>
      </c>
      <c r="H36" s="3">
        <v>3708</v>
      </c>
      <c r="I36" s="45">
        <v>2594</v>
      </c>
    </row>
    <row r="37" spans="2:9" ht="18" customHeight="1" x14ac:dyDescent="0.3">
      <c r="B37" s="94"/>
      <c r="C37" s="97"/>
      <c r="D37" s="38" t="s">
        <v>38</v>
      </c>
      <c r="E37" s="3">
        <v>0</v>
      </c>
      <c r="F37" s="3">
        <v>7416</v>
      </c>
      <c r="G37" s="3">
        <v>2968</v>
      </c>
      <c r="H37" s="3">
        <v>4448</v>
      </c>
      <c r="I37" s="45">
        <v>2968</v>
      </c>
    </row>
    <row r="38" spans="2:9" ht="18" customHeight="1" x14ac:dyDescent="0.3">
      <c r="B38" s="98">
        <v>3</v>
      </c>
      <c r="C38" s="99">
        <v>6592</v>
      </c>
      <c r="D38" s="38" t="s">
        <v>14</v>
      </c>
      <c r="E38" s="3">
        <v>4944</v>
      </c>
      <c r="F38" s="3">
        <v>1648</v>
      </c>
      <c r="G38" s="3">
        <v>5934</v>
      </c>
      <c r="H38" s="3">
        <v>658</v>
      </c>
      <c r="I38" s="45">
        <v>990</v>
      </c>
    </row>
    <row r="39" spans="2:9" ht="18" customHeight="1" x14ac:dyDescent="0.3">
      <c r="B39" s="98"/>
      <c r="C39" s="99"/>
      <c r="D39" s="38" t="s">
        <v>15</v>
      </c>
      <c r="E39" s="3">
        <v>1320</v>
      </c>
      <c r="F39" s="3">
        <v>5272</v>
      </c>
      <c r="G39" s="3">
        <v>3956</v>
      </c>
      <c r="H39" s="3">
        <v>2636</v>
      </c>
      <c r="I39" s="45">
        <v>2636</v>
      </c>
    </row>
    <row r="40" spans="2:9" ht="18" customHeight="1" x14ac:dyDescent="0.3">
      <c r="B40" s="98"/>
      <c r="C40" s="99"/>
      <c r="D40" s="38" t="s">
        <v>16</v>
      </c>
      <c r="E40" s="3">
        <v>990</v>
      </c>
      <c r="F40" s="3">
        <v>5602</v>
      </c>
      <c r="G40" s="3">
        <v>3296</v>
      </c>
      <c r="H40" s="3">
        <v>3296</v>
      </c>
      <c r="I40" s="45">
        <v>2306</v>
      </c>
    </row>
    <row r="41" spans="2:9" ht="18" customHeight="1" x14ac:dyDescent="0.3">
      <c r="B41" s="98"/>
      <c r="C41" s="99"/>
      <c r="D41" s="38" t="s">
        <v>38</v>
      </c>
      <c r="E41" s="3">
        <v>0</v>
      </c>
      <c r="F41" s="3">
        <v>6592</v>
      </c>
      <c r="G41" s="3">
        <v>2638</v>
      </c>
      <c r="H41" s="3">
        <v>3954</v>
      </c>
      <c r="I41" s="45">
        <v>2638</v>
      </c>
    </row>
    <row r="42" spans="2:9" ht="18" customHeight="1" x14ac:dyDescent="0.3">
      <c r="B42" s="98">
        <v>4</v>
      </c>
      <c r="C42" s="100">
        <v>6180</v>
      </c>
      <c r="D42" s="38" t="s">
        <v>14</v>
      </c>
      <c r="E42" s="3">
        <v>4636</v>
      </c>
      <c r="F42" s="23">
        <v>1544</v>
      </c>
      <c r="G42" s="3">
        <v>5562</v>
      </c>
      <c r="H42" s="23">
        <v>618</v>
      </c>
      <c r="I42" s="45">
        <v>926</v>
      </c>
    </row>
    <row r="43" spans="2:9" ht="18" customHeight="1" x14ac:dyDescent="0.3">
      <c r="B43" s="98"/>
      <c r="C43" s="100"/>
      <c r="D43" s="38" t="s">
        <v>15</v>
      </c>
      <c r="E43" s="3">
        <v>1236</v>
      </c>
      <c r="F43" s="23">
        <v>4944</v>
      </c>
      <c r="G43" s="3">
        <v>3708</v>
      </c>
      <c r="H43" s="23">
        <v>2472</v>
      </c>
      <c r="I43" s="45">
        <v>2472</v>
      </c>
    </row>
    <row r="44" spans="2:9" ht="18" customHeight="1" x14ac:dyDescent="0.3">
      <c r="B44" s="98"/>
      <c r="C44" s="100"/>
      <c r="D44" s="38" t="s">
        <v>16</v>
      </c>
      <c r="E44" s="3">
        <v>928</v>
      </c>
      <c r="F44" s="23">
        <v>5252</v>
      </c>
      <c r="G44" s="3">
        <v>3090</v>
      </c>
      <c r="H44" s="23">
        <v>3090</v>
      </c>
      <c r="I44" s="45">
        <v>2162</v>
      </c>
    </row>
    <row r="45" spans="2:9" ht="18" customHeight="1" x14ac:dyDescent="0.3">
      <c r="B45" s="98"/>
      <c r="C45" s="100"/>
      <c r="D45" s="38" t="s">
        <v>38</v>
      </c>
      <c r="E45" s="3">
        <v>0</v>
      </c>
      <c r="F45" s="23">
        <v>6180</v>
      </c>
      <c r="G45" s="23">
        <v>2472</v>
      </c>
      <c r="H45" s="23">
        <v>3708</v>
      </c>
      <c r="I45" s="45">
        <v>2472</v>
      </c>
    </row>
    <row r="46" spans="2:9" ht="18" customHeight="1" x14ac:dyDescent="0.3">
      <c r="B46" s="98">
        <v>5</v>
      </c>
      <c r="C46" s="100">
        <v>5934</v>
      </c>
      <c r="D46" s="38" t="s">
        <v>14</v>
      </c>
      <c r="E46" s="3">
        <v>4452</v>
      </c>
      <c r="F46" s="23">
        <v>1482</v>
      </c>
      <c r="G46" s="3">
        <v>5342</v>
      </c>
      <c r="H46" s="23">
        <v>592</v>
      </c>
      <c r="I46" s="45">
        <v>890</v>
      </c>
    </row>
    <row r="47" spans="2:9" ht="18" customHeight="1" x14ac:dyDescent="0.3">
      <c r="B47" s="98"/>
      <c r="C47" s="100"/>
      <c r="D47" s="38" t="s">
        <v>15</v>
      </c>
      <c r="E47" s="3">
        <v>1188</v>
      </c>
      <c r="F47" s="23">
        <v>4746</v>
      </c>
      <c r="G47" s="3">
        <v>3562</v>
      </c>
      <c r="H47" s="23">
        <v>2372</v>
      </c>
      <c r="I47" s="45">
        <v>2374</v>
      </c>
    </row>
    <row r="48" spans="2:9" ht="18" customHeight="1" x14ac:dyDescent="0.3">
      <c r="B48" s="98"/>
      <c r="C48" s="100"/>
      <c r="D48" s="38" t="s">
        <v>16</v>
      </c>
      <c r="E48" s="3">
        <v>892</v>
      </c>
      <c r="F48" s="23">
        <v>5042</v>
      </c>
      <c r="G48" s="3">
        <v>2968</v>
      </c>
      <c r="H48" s="23">
        <v>2966</v>
      </c>
      <c r="I48" s="45">
        <v>2076</v>
      </c>
    </row>
    <row r="49" spans="2:10" ht="18" customHeight="1" x14ac:dyDescent="0.3">
      <c r="B49" s="98"/>
      <c r="C49" s="100"/>
      <c r="D49" s="38" t="s">
        <v>38</v>
      </c>
      <c r="E49" s="3">
        <v>0</v>
      </c>
      <c r="F49" s="23">
        <v>5934</v>
      </c>
      <c r="G49" s="23">
        <v>2374</v>
      </c>
      <c r="H49" s="23">
        <v>3560</v>
      </c>
      <c r="I49" s="45">
        <v>2374</v>
      </c>
    </row>
    <row r="50" spans="2:10" ht="18" customHeight="1" x14ac:dyDescent="0.3">
      <c r="G50" s="42"/>
      <c r="H50" s="42"/>
      <c r="I50" s="43"/>
      <c r="J50" s="42"/>
    </row>
    <row r="51" spans="2:10" ht="18" customHeight="1" x14ac:dyDescent="0.3">
      <c r="B51" s="18" t="s">
        <v>5</v>
      </c>
      <c r="C51" s="19">
        <v>9890</v>
      </c>
      <c r="D51" s="101" t="s">
        <v>6</v>
      </c>
      <c r="E51" s="102" t="s">
        <v>42</v>
      </c>
      <c r="F51" s="102"/>
      <c r="G51" s="102"/>
      <c r="H51" s="102"/>
      <c r="I51" s="102"/>
      <c r="J51" s="42"/>
    </row>
    <row r="52" spans="2:10" ht="18" customHeight="1" x14ac:dyDescent="0.3">
      <c r="B52" s="103" t="s">
        <v>44</v>
      </c>
      <c r="C52" s="105" t="s">
        <v>43</v>
      </c>
      <c r="D52" s="101"/>
      <c r="E52" s="107" t="s">
        <v>36</v>
      </c>
      <c r="F52" s="107"/>
      <c r="G52" s="107" t="s">
        <v>37</v>
      </c>
      <c r="H52" s="107"/>
      <c r="I52" s="40" t="s">
        <v>39</v>
      </c>
      <c r="J52" s="42"/>
    </row>
    <row r="53" spans="2:10" ht="18" customHeight="1" x14ac:dyDescent="0.3">
      <c r="B53" s="104"/>
      <c r="C53" s="106"/>
      <c r="D53" s="101"/>
      <c r="E53" s="39" t="s">
        <v>13</v>
      </c>
      <c r="F53" s="39" t="s">
        <v>0</v>
      </c>
      <c r="G53" s="39" t="s">
        <v>13</v>
      </c>
      <c r="H53" s="39" t="s">
        <v>0</v>
      </c>
      <c r="I53" s="39" t="s">
        <v>40</v>
      </c>
      <c r="J53" s="42"/>
    </row>
    <row r="54" spans="2:10" ht="18" customHeight="1" x14ac:dyDescent="0.3">
      <c r="B54" s="92">
        <v>1</v>
      </c>
      <c r="C54" s="95">
        <v>9890</v>
      </c>
      <c r="D54" s="38" t="s">
        <v>14</v>
      </c>
      <c r="E54" s="3">
        <v>7912</v>
      </c>
      <c r="F54" s="3">
        <v>1978</v>
      </c>
      <c r="G54" s="3">
        <v>8902</v>
      </c>
      <c r="H54" s="3">
        <v>988</v>
      </c>
      <c r="I54" s="45">
        <f>F54-H54</f>
        <v>990</v>
      </c>
    </row>
    <row r="55" spans="2:10" ht="18" customHeight="1" x14ac:dyDescent="0.3">
      <c r="B55" s="93"/>
      <c r="C55" s="96"/>
      <c r="D55" s="38" t="s">
        <v>15</v>
      </c>
      <c r="E55" s="3">
        <v>5934</v>
      </c>
      <c r="F55" s="3">
        <v>3956</v>
      </c>
      <c r="G55" s="3">
        <v>5934</v>
      </c>
      <c r="H55" s="3">
        <v>3956</v>
      </c>
      <c r="I55" s="45">
        <f t="shared" ref="I55:I65" si="0">F55-H55</f>
        <v>0</v>
      </c>
    </row>
    <row r="56" spans="2:10" ht="18" customHeight="1" x14ac:dyDescent="0.3">
      <c r="B56" s="93"/>
      <c r="C56" s="96"/>
      <c r="D56" s="38" t="s">
        <v>16</v>
      </c>
      <c r="E56" s="3">
        <v>1484</v>
      </c>
      <c r="F56" s="3">
        <v>8406</v>
      </c>
      <c r="G56" s="3">
        <v>4946</v>
      </c>
      <c r="H56" s="3">
        <v>4944</v>
      </c>
      <c r="I56" s="45">
        <f t="shared" si="0"/>
        <v>3462</v>
      </c>
    </row>
    <row r="57" spans="2:10" ht="18" customHeight="1" x14ac:dyDescent="0.3">
      <c r="B57" s="94"/>
      <c r="C57" s="97"/>
      <c r="D57" s="38" t="s">
        <v>38</v>
      </c>
      <c r="E57" s="3">
        <v>0</v>
      </c>
      <c r="F57" s="3">
        <v>9890</v>
      </c>
      <c r="G57" s="3">
        <v>3956</v>
      </c>
      <c r="H57" s="3">
        <v>5934</v>
      </c>
      <c r="I57" s="45">
        <f t="shared" si="0"/>
        <v>3956</v>
      </c>
    </row>
    <row r="58" spans="2:10" ht="18" customHeight="1" x14ac:dyDescent="0.3">
      <c r="B58" s="92">
        <v>2</v>
      </c>
      <c r="C58" s="95">
        <v>7416</v>
      </c>
      <c r="D58" s="38" t="s">
        <v>14</v>
      </c>
      <c r="E58" s="3">
        <v>5934</v>
      </c>
      <c r="F58" s="3">
        <v>1482</v>
      </c>
      <c r="G58" s="3">
        <v>6676</v>
      </c>
      <c r="H58" s="3">
        <v>740</v>
      </c>
      <c r="I58" s="45">
        <f t="shared" si="0"/>
        <v>742</v>
      </c>
    </row>
    <row r="59" spans="2:10" ht="18" customHeight="1" x14ac:dyDescent="0.3">
      <c r="B59" s="93"/>
      <c r="C59" s="96"/>
      <c r="D59" s="38" t="s">
        <v>15</v>
      </c>
      <c r="E59" s="3">
        <v>4450</v>
      </c>
      <c r="F59" s="3">
        <v>2966</v>
      </c>
      <c r="G59" s="3">
        <v>4450</v>
      </c>
      <c r="H59" s="3">
        <v>2966</v>
      </c>
      <c r="I59" s="45">
        <f t="shared" si="0"/>
        <v>0</v>
      </c>
    </row>
    <row r="60" spans="2:10" ht="18" customHeight="1" x14ac:dyDescent="0.3">
      <c r="B60" s="93"/>
      <c r="C60" s="96"/>
      <c r="D60" s="38" t="s">
        <v>16</v>
      </c>
      <c r="E60" s="3">
        <v>1114</v>
      </c>
      <c r="F60" s="3">
        <v>6302</v>
      </c>
      <c r="G60" s="3">
        <v>3708</v>
      </c>
      <c r="H60" s="3">
        <v>3708</v>
      </c>
      <c r="I60" s="45">
        <f t="shared" si="0"/>
        <v>2594</v>
      </c>
    </row>
    <row r="61" spans="2:10" ht="18" customHeight="1" x14ac:dyDescent="0.3">
      <c r="B61" s="94"/>
      <c r="C61" s="97"/>
      <c r="D61" s="38" t="s">
        <v>38</v>
      </c>
      <c r="E61" s="3">
        <v>0</v>
      </c>
      <c r="F61" s="3">
        <v>7416</v>
      </c>
      <c r="G61" s="3">
        <v>2968</v>
      </c>
      <c r="H61" s="3">
        <v>4448</v>
      </c>
      <c r="I61" s="45">
        <f t="shared" si="0"/>
        <v>2968</v>
      </c>
    </row>
    <row r="62" spans="2:10" ht="18" customHeight="1" x14ac:dyDescent="0.3">
      <c r="B62" s="98">
        <v>3</v>
      </c>
      <c r="C62" s="99">
        <v>6592</v>
      </c>
      <c r="D62" s="38" t="s">
        <v>14</v>
      </c>
      <c r="E62" s="3">
        <v>5274</v>
      </c>
      <c r="F62" s="3">
        <v>1318</v>
      </c>
      <c r="G62" s="3">
        <v>5934</v>
      </c>
      <c r="H62" s="3">
        <v>658</v>
      </c>
      <c r="I62" s="45">
        <f t="shared" si="0"/>
        <v>660</v>
      </c>
    </row>
    <row r="63" spans="2:10" ht="18" customHeight="1" x14ac:dyDescent="0.3">
      <c r="B63" s="98"/>
      <c r="C63" s="99"/>
      <c r="D63" s="38" t="s">
        <v>15</v>
      </c>
      <c r="E63" s="3">
        <v>3956</v>
      </c>
      <c r="F63" s="3">
        <v>2636</v>
      </c>
      <c r="G63" s="3">
        <v>3956</v>
      </c>
      <c r="H63" s="3">
        <v>2636</v>
      </c>
      <c r="I63" s="45">
        <f t="shared" si="0"/>
        <v>0</v>
      </c>
    </row>
    <row r="64" spans="2:10" ht="18" customHeight="1" x14ac:dyDescent="0.3">
      <c r="B64" s="98"/>
      <c r="C64" s="99"/>
      <c r="D64" s="38" t="s">
        <v>16</v>
      </c>
      <c r="E64" s="3">
        <v>990</v>
      </c>
      <c r="F64" s="3">
        <v>5602</v>
      </c>
      <c r="G64" s="3">
        <v>3296</v>
      </c>
      <c r="H64" s="3">
        <v>3296</v>
      </c>
      <c r="I64" s="45">
        <f t="shared" si="0"/>
        <v>2306</v>
      </c>
    </row>
    <row r="65" spans="2:9" ht="18" customHeight="1" x14ac:dyDescent="0.3">
      <c r="B65" s="98"/>
      <c r="C65" s="99"/>
      <c r="D65" s="38" t="s">
        <v>38</v>
      </c>
      <c r="E65" s="3">
        <v>0</v>
      </c>
      <c r="F65" s="3">
        <f t="shared" ref="F65" si="1">C$62-E65</f>
        <v>6592</v>
      </c>
      <c r="G65" s="3">
        <v>2638</v>
      </c>
      <c r="H65" s="3">
        <v>3954</v>
      </c>
      <c r="I65" s="45">
        <f t="shared" si="0"/>
        <v>2638</v>
      </c>
    </row>
  </sheetData>
  <mergeCells count="44">
    <mergeCell ref="D3:D5"/>
    <mergeCell ref="E3:I3"/>
    <mergeCell ref="B4:B5"/>
    <mergeCell ref="C4:C5"/>
    <mergeCell ref="E4:F4"/>
    <mergeCell ref="G4:H4"/>
    <mergeCell ref="B6:B9"/>
    <mergeCell ref="C6:C9"/>
    <mergeCell ref="B10:B13"/>
    <mergeCell ref="C10:C13"/>
    <mergeCell ref="B14:B17"/>
    <mergeCell ref="C14:C17"/>
    <mergeCell ref="E27:I27"/>
    <mergeCell ref="B28:B29"/>
    <mergeCell ref="C28:C29"/>
    <mergeCell ref="E28:F28"/>
    <mergeCell ref="G28:H28"/>
    <mergeCell ref="B18:B21"/>
    <mergeCell ref="C18:C21"/>
    <mergeCell ref="B22:B25"/>
    <mergeCell ref="C22:C25"/>
    <mergeCell ref="D27:D29"/>
    <mergeCell ref="B30:B33"/>
    <mergeCell ref="C30:C33"/>
    <mergeCell ref="B34:B37"/>
    <mergeCell ref="C34:C37"/>
    <mergeCell ref="B38:B41"/>
    <mergeCell ref="C38:C41"/>
    <mergeCell ref="E51:I51"/>
    <mergeCell ref="B52:B53"/>
    <mergeCell ref="C52:C53"/>
    <mergeCell ref="E52:F52"/>
    <mergeCell ref="G52:H52"/>
    <mergeCell ref="B42:B45"/>
    <mergeCell ref="C42:C45"/>
    <mergeCell ref="B46:B49"/>
    <mergeCell ref="C46:C49"/>
    <mergeCell ref="D51:D53"/>
    <mergeCell ref="B54:B57"/>
    <mergeCell ref="C54:C57"/>
    <mergeCell ref="B58:B61"/>
    <mergeCell ref="C58:C61"/>
    <mergeCell ref="B62:B65"/>
    <mergeCell ref="C62:C65"/>
  </mergeCells>
  <phoneticPr fontId="1" type="noConversion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70"/>
  <sheetViews>
    <sheetView zoomScale="130" zoomScaleNormal="130" workbookViewId="0">
      <selection activeCell="M13" sqref="M13"/>
    </sheetView>
  </sheetViews>
  <sheetFormatPr defaultColWidth="9" defaultRowHeight="18" customHeight="1" x14ac:dyDescent="0.3"/>
  <cols>
    <col min="1" max="1" width="3.25" style="1" customWidth="1"/>
    <col min="2" max="2" width="8.625" style="1" customWidth="1"/>
    <col min="3" max="3" width="9.625" style="1" customWidth="1"/>
    <col min="4" max="4" width="6.625" style="2" customWidth="1"/>
    <col min="5" max="8" width="9.625" style="1" customWidth="1"/>
    <col min="9" max="9" width="16.875" style="1" customWidth="1"/>
    <col min="10" max="16384" width="9" style="1"/>
  </cols>
  <sheetData>
    <row r="1" spans="2:9" ht="18" customHeight="1" x14ac:dyDescent="0.3">
      <c r="I1" s="62" t="s">
        <v>48</v>
      </c>
    </row>
    <row r="3" spans="2:9" ht="18" customHeight="1" x14ac:dyDescent="0.3">
      <c r="B3" s="15" t="s">
        <v>5</v>
      </c>
      <c r="C3" s="44">
        <v>9890</v>
      </c>
      <c r="D3" s="111" t="s">
        <v>6</v>
      </c>
      <c r="E3" s="114" t="s">
        <v>35</v>
      </c>
      <c r="F3" s="115"/>
      <c r="G3" s="115"/>
      <c r="H3" s="115"/>
      <c r="I3" s="116"/>
    </row>
    <row r="4" spans="2:9" ht="18" customHeight="1" x14ac:dyDescent="0.3">
      <c r="B4" s="103" t="s">
        <v>44</v>
      </c>
      <c r="C4" s="105" t="s">
        <v>47</v>
      </c>
      <c r="D4" s="112"/>
      <c r="E4" s="107" t="s">
        <v>36</v>
      </c>
      <c r="F4" s="107"/>
      <c r="G4" s="107" t="s">
        <v>37</v>
      </c>
      <c r="H4" s="117"/>
      <c r="I4" s="40" t="s">
        <v>39</v>
      </c>
    </row>
    <row r="5" spans="2:9" ht="18" customHeight="1" x14ac:dyDescent="0.3">
      <c r="B5" s="104"/>
      <c r="C5" s="106"/>
      <c r="D5" s="113"/>
      <c r="E5" s="39" t="s">
        <v>13</v>
      </c>
      <c r="F5" s="39" t="s">
        <v>0</v>
      </c>
      <c r="G5" s="39" t="s">
        <v>13</v>
      </c>
      <c r="H5" s="41" t="s">
        <v>0</v>
      </c>
      <c r="I5" s="39" t="s">
        <v>40</v>
      </c>
    </row>
    <row r="6" spans="2:9" ht="18" customHeight="1" x14ac:dyDescent="0.3">
      <c r="B6" s="92">
        <v>1</v>
      </c>
      <c r="C6" s="95">
        <f>ROUNDDOWN((((C3+((B6-1)*(C3/2)))/B6)/2),0)</f>
        <v>4945</v>
      </c>
      <c r="D6" s="38" t="s">
        <v>14</v>
      </c>
      <c r="E6" s="3">
        <f>ROUNDUP(C6*0.85,0)</f>
        <v>4204</v>
      </c>
      <c r="F6" s="3">
        <f>$C$6-E6</f>
        <v>741</v>
      </c>
      <c r="G6" s="3">
        <f>ROUNDUP($C$6*0.9,0)</f>
        <v>4451</v>
      </c>
      <c r="H6" s="3">
        <f>$C$6-G6</f>
        <v>494</v>
      </c>
      <c r="I6" s="45">
        <f>F6-H6</f>
        <v>247</v>
      </c>
    </row>
    <row r="7" spans="2:9" ht="18" customHeight="1" x14ac:dyDescent="0.3">
      <c r="B7" s="93"/>
      <c r="C7" s="96"/>
      <c r="D7" s="38" t="s">
        <v>15</v>
      </c>
      <c r="E7" s="3">
        <f>ROUNDUP(C6*0.55,0)</f>
        <v>2720</v>
      </c>
      <c r="F7" s="3">
        <f t="shared" ref="F7:F9" si="0">$C$6-E7</f>
        <v>2225</v>
      </c>
      <c r="G7" s="3">
        <f>ROUNDUP($C$6*0.6,0)</f>
        <v>2967</v>
      </c>
      <c r="H7" s="3">
        <f t="shared" ref="H7:H9" si="1">$C$6-G7</f>
        <v>1978</v>
      </c>
      <c r="I7" s="45">
        <f t="shared" ref="I7:I25" si="2">F7-H7</f>
        <v>247</v>
      </c>
    </row>
    <row r="8" spans="2:9" ht="18" customHeight="1" x14ac:dyDescent="0.3">
      <c r="B8" s="93"/>
      <c r="C8" s="96"/>
      <c r="D8" s="38" t="s">
        <v>16</v>
      </c>
      <c r="E8" s="3">
        <f>ROUNDUP(C6*0.15,0)</f>
        <v>742</v>
      </c>
      <c r="F8" s="3">
        <f t="shared" si="0"/>
        <v>4203</v>
      </c>
      <c r="G8" s="3">
        <f>ROUNDUP($C$6*0.5,0)</f>
        <v>2473</v>
      </c>
      <c r="H8" s="3">
        <f t="shared" si="1"/>
        <v>2472</v>
      </c>
      <c r="I8" s="45">
        <f t="shared" si="2"/>
        <v>1731</v>
      </c>
    </row>
    <row r="9" spans="2:9" ht="18" customHeight="1" x14ac:dyDescent="0.3">
      <c r="B9" s="94"/>
      <c r="C9" s="97"/>
      <c r="D9" s="38" t="s">
        <v>38</v>
      </c>
      <c r="E9" s="3">
        <f>ROUNDUP(C6*0,0)</f>
        <v>0</v>
      </c>
      <c r="F9" s="3">
        <f t="shared" si="0"/>
        <v>4945</v>
      </c>
      <c r="G9" s="3">
        <f>ROUNDUP($C$6*0.4,0)</f>
        <v>1978</v>
      </c>
      <c r="H9" s="3">
        <f t="shared" si="1"/>
        <v>2967</v>
      </c>
      <c r="I9" s="45">
        <f t="shared" si="2"/>
        <v>1978</v>
      </c>
    </row>
    <row r="10" spans="2:9" ht="18" customHeight="1" x14ac:dyDescent="0.3">
      <c r="B10" s="92">
        <v>2</v>
      </c>
      <c r="C10" s="95">
        <f>ROUNDDOWN((((C3+((B10-1)*(C3/2)))/B10)/2),0)</f>
        <v>3708</v>
      </c>
      <c r="D10" s="38" t="s">
        <v>14</v>
      </c>
      <c r="E10" s="3">
        <f>ROUNDUP(C10*0.85,0)</f>
        <v>3152</v>
      </c>
      <c r="F10" s="3">
        <f>C10-E10</f>
        <v>556</v>
      </c>
      <c r="G10" s="3">
        <f>ROUNDUP(C$10*0.9,0)</f>
        <v>3338</v>
      </c>
      <c r="H10" s="3">
        <f>C$10-G10</f>
        <v>370</v>
      </c>
      <c r="I10" s="45">
        <f>F10-H10</f>
        <v>186</v>
      </c>
    </row>
    <row r="11" spans="2:9" ht="18" customHeight="1" x14ac:dyDescent="0.3">
      <c r="B11" s="93"/>
      <c r="C11" s="96"/>
      <c r="D11" s="38" t="s">
        <v>15</v>
      </c>
      <c r="E11" s="3">
        <f>ROUNDUP(C10*0.55,0)</f>
        <v>2040</v>
      </c>
      <c r="F11" s="3">
        <f>C10-E11</f>
        <v>1668</v>
      </c>
      <c r="G11" s="3">
        <f>ROUNDUP(C$10*0.6,0)</f>
        <v>2225</v>
      </c>
      <c r="H11" s="3">
        <f t="shared" ref="H11:H13" si="3">C$10-G11</f>
        <v>1483</v>
      </c>
      <c r="I11" s="45">
        <f t="shared" si="2"/>
        <v>185</v>
      </c>
    </row>
    <row r="12" spans="2:9" ht="18" customHeight="1" x14ac:dyDescent="0.3">
      <c r="B12" s="93"/>
      <c r="C12" s="96"/>
      <c r="D12" s="38" t="s">
        <v>16</v>
      </c>
      <c r="E12" s="3">
        <f>ROUNDUP(C10*0.15,0)</f>
        <v>557</v>
      </c>
      <c r="F12" s="3">
        <f>C10-E12</f>
        <v>3151</v>
      </c>
      <c r="G12" s="3">
        <f>ROUNDUP(C$10*0.5,0)</f>
        <v>1854</v>
      </c>
      <c r="H12" s="3">
        <f t="shared" si="3"/>
        <v>1854</v>
      </c>
      <c r="I12" s="45">
        <f t="shared" si="2"/>
        <v>1297</v>
      </c>
    </row>
    <row r="13" spans="2:9" ht="18" customHeight="1" x14ac:dyDescent="0.3">
      <c r="B13" s="94"/>
      <c r="C13" s="97"/>
      <c r="D13" s="38" t="s">
        <v>38</v>
      </c>
      <c r="E13" s="3">
        <f>ROUNDUP(C10*0,0)</f>
        <v>0</v>
      </c>
      <c r="F13" s="3">
        <f>C10-E13</f>
        <v>3708</v>
      </c>
      <c r="G13" s="3">
        <f>ROUNDUP(C$10*0.4,0)</f>
        <v>1484</v>
      </c>
      <c r="H13" s="3">
        <f t="shared" si="3"/>
        <v>2224</v>
      </c>
      <c r="I13" s="45">
        <f t="shared" si="2"/>
        <v>1484</v>
      </c>
    </row>
    <row r="14" spans="2:9" ht="18" customHeight="1" x14ac:dyDescent="0.3">
      <c r="B14" s="92">
        <v>3</v>
      </c>
      <c r="C14" s="95">
        <f>ROUNDDOWN((((C3+((B14-1)*(C3/2)))/B14)/2),0)</f>
        <v>3296</v>
      </c>
      <c r="D14" s="38" t="s">
        <v>14</v>
      </c>
      <c r="E14" s="3">
        <f>ROUNDUP(C14*0.85,0)</f>
        <v>2802</v>
      </c>
      <c r="F14" s="3">
        <f>C14-E14</f>
        <v>494</v>
      </c>
      <c r="G14" s="3">
        <f>ROUNDUP(C$14*0.9,0)</f>
        <v>2967</v>
      </c>
      <c r="H14" s="3">
        <f>C$14-G14</f>
        <v>329</v>
      </c>
      <c r="I14" s="45">
        <f t="shared" si="2"/>
        <v>165</v>
      </c>
    </row>
    <row r="15" spans="2:9" ht="18" customHeight="1" x14ac:dyDescent="0.3">
      <c r="B15" s="93"/>
      <c r="C15" s="96"/>
      <c r="D15" s="38" t="s">
        <v>15</v>
      </c>
      <c r="E15" s="3">
        <f>ROUNDUP(C14*0.55,0)</f>
        <v>1813</v>
      </c>
      <c r="F15" s="3">
        <f>C14-E15</f>
        <v>1483</v>
      </c>
      <c r="G15" s="3">
        <f>ROUNDUP(C$14*0.6,0)</f>
        <v>1978</v>
      </c>
      <c r="H15" s="3">
        <f t="shared" ref="H15:H17" si="4">C$14-G15</f>
        <v>1318</v>
      </c>
      <c r="I15" s="45">
        <f t="shared" si="2"/>
        <v>165</v>
      </c>
    </row>
    <row r="16" spans="2:9" ht="18" customHeight="1" x14ac:dyDescent="0.3">
      <c r="B16" s="93"/>
      <c r="C16" s="96"/>
      <c r="D16" s="38" t="s">
        <v>16</v>
      </c>
      <c r="E16" s="3">
        <f>ROUNDUP(C14*0.15,0)</f>
        <v>495</v>
      </c>
      <c r="F16" s="3">
        <f>C14-E16</f>
        <v>2801</v>
      </c>
      <c r="G16" s="3">
        <f>ROUNDUP(C$14*0.5,0)</f>
        <v>1648</v>
      </c>
      <c r="H16" s="3">
        <f t="shared" si="4"/>
        <v>1648</v>
      </c>
      <c r="I16" s="45">
        <f t="shared" si="2"/>
        <v>1153</v>
      </c>
    </row>
    <row r="17" spans="2:9" ht="18" customHeight="1" x14ac:dyDescent="0.3">
      <c r="B17" s="94"/>
      <c r="C17" s="97"/>
      <c r="D17" s="38" t="s">
        <v>38</v>
      </c>
      <c r="E17" s="3">
        <f>ROUNDUP(C14*0,0)</f>
        <v>0</v>
      </c>
      <c r="F17" s="3">
        <f>C14-E17</f>
        <v>3296</v>
      </c>
      <c r="G17" s="3">
        <f>ROUNDUP(C$14*0.4,0)</f>
        <v>1319</v>
      </c>
      <c r="H17" s="3">
        <f t="shared" si="4"/>
        <v>1977</v>
      </c>
      <c r="I17" s="45">
        <f t="shared" si="2"/>
        <v>1319</v>
      </c>
    </row>
    <row r="18" spans="2:9" ht="18" customHeight="1" x14ac:dyDescent="0.3">
      <c r="B18" s="92">
        <v>4</v>
      </c>
      <c r="C18" s="108">
        <f>ROUNDDOWN((((C3+((B18-1)*(C3/2)))/B18)/2),0)</f>
        <v>3090</v>
      </c>
      <c r="D18" s="38" t="s">
        <v>14</v>
      </c>
      <c r="E18" s="23">
        <f>ROUNDUP(C18*0.85,0)</f>
        <v>2627</v>
      </c>
      <c r="F18" s="23">
        <f>C18-E18</f>
        <v>463</v>
      </c>
      <c r="G18" s="3">
        <f>ROUNDUP(C$18*0.9,0)</f>
        <v>2781</v>
      </c>
      <c r="H18" s="23">
        <f>C$18-G18</f>
        <v>309</v>
      </c>
      <c r="I18" s="45">
        <f t="shared" si="2"/>
        <v>154</v>
      </c>
    </row>
    <row r="19" spans="2:9" ht="18" customHeight="1" x14ac:dyDescent="0.3">
      <c r="B19" s="93"/>
      <c r="C19" s="109"/>
      <c r="D19" s="38" t="s">
        <v>15</v>
      </c>
      <c r="E19" s="23">
        <f>ROUNDUP(C18*0.55,0)</f>
        <v>1700</v>
      </c>
      <c r="F19" s="23">
        <f>C18-E19</f>
        <v>1390</v>
      </c>
      <c r="G19" s="3">
        <f>ROUNDUP(C$18*0.6,0)</f>
        <v>1854</v>
      </c>
      <c r="H19" s="23">
        <f t="shared" ref="H19:H21" si="5">C$18-G19</f>
        <v>1236</v>
      </c>
      <c r="I19" s="45">
        <f t="shared" si="2"/>
        <v>154</v>
      </c>
    </row>
    <row r="20" spans="2:9" ht="18" customHeight="1" x14ac:dyDescent="0.3">
      <c r="B20" s="93"/>
      <c r="C20" s="109"/>
      <c r="D20" s="38" t="s">
        <v>16</v>
      </c>
      <c r="E20" s="23">
        <f>ROUNDUP(C18*0.15,0)</f>
        <v>464</v>
      </c>
      <c r="F20" s="23">
        <f>C18-E20</f>
        <v>2626</v>
      </c>
      <c r="G20" s="3">
        <f>ROUNDUP(C$18*0.5,0)</f>
        <v>1545</v>
      </c>
      <c r="H20" s="23">
        <f t="shared" si="5"/>
        <v>1545</v>
      </c>
      <c r="I20" s="45">
        <f t="shared" si="2"/>
        <v>1081</v>
      </c>
    </row>
    <row r="21" spans="2:9" ht="18" customHeight="1" x14ac:dyDescent="0.3">
      <c r="B21" s="94"/>
      <c r="C21" s="110"/>
      <c r="D21" s="38" t="s">
        <v>38</v>
      </c>
      <c r="E21" s="23">
        <f>ROUNDUP(C19*0,0)</f>
        <v>0</v>
      </c>
      <c r="F21" s="23">
        <f>C$18-E21</f>
        <v>3090</v>
      </c>
      <c r="G21" s="23">
        <f>ROUNDUP(C$18*0.4,0)</f>
        <v>1236</v>
      </c>
      <c r="H21" s="23">
        <f t="shared" si="5"/>
        <v>1854</v>
      </c>
      <c r="I21" s="45">
        <f t="shared" si="2"/>
        <v>1236</v>
      </c>
    </row>
    <row r="22" spans="2:9" ht="18" customHeight="1" x14ac:dyDescent="0.3">
      <c r="B22" s="98">
        <v>5</v>
      </c>
      <c r="C22" s="100">
        <f>ROUNDDOWN((((C3+((B22-1)*(C3/2)))/B22)/2),0)</f>
        <v>2967</v>
      </c>
      <c r="D22" s="38" t="s">
        <v>14</v>
      </c>
      <c r="E22" s="23">
        <f>ROUNDUP(C22*0.85,0)</f>
        <v>2522</v>
      </c>
      <c r="F22" s="23">
        <f>C22-E22</f>
        <v>445</v>
      </c>
      <c r="G22" s="3">
        <f>ROUNDUP(C$22*0.9,0)</f>
        <v>2671</v>
      </c>
      <c r="H22" s="23">
        <f>C$22-G22</f>
        <v>296</v>
      </c>
      <c r="I22" s="45">
        <f t="shared" si="2"/>
        <v>149</v>
      </c>
    </row>
    <row r="23" spans="2:9" ht="18" customHeight="1" x14ac:dyDescent="0.3">
      <c r="B23" s="98"/>
      <c r="C23" s="100"/>
      <c r="D23" s="38" t="s">
        <v>15</v>
      </c>
      <c r="E23" s="23">
        <f>ROUNDUP(C22*0.55,0)</f>
        <v>1632</v>
      </c>
      <c r="F23" s="23">
        <f>C22-E23</f>
        <v>1335</v>
      </c>
      <c r="G23" s="3">
        <f>ROUNDUP(C$22*0.6,0)</f>
        <v>1781</v>
      </c>
      <c r="H23" s="23">
        <f t="shared" ref="H23:H25" si="6">C$22-G23</f>
        <v>1186</v>
      </c>
      <c r="I23" s="45">
        <f t="shared" si="2"/>
        <v>149</v>
      </c>
    </row>
    <row r="24" spans="2:9" ht="18" customHeight="1" x14ac:dyDescent="0.3">
      <c r="B24" s="98"/>
      <c r="C24" s="100"/>
      <c r="D24" s="38" t="s">
        <v>16</v>
      </c>
      <c r="E24" s="23">
        <f>ROUNDUP(C22*0.15,0)</f>
        <v>446</v>
      </c>
      <c r="F24" s="23">
        <f>C22-E24</f>
        <v>2521</v>
      </c>
      <c r="G24" s="3">
        <f>ROUNDUP(C$22*0.5,0)</f>
        <v>1484</v>
      </c>
      <c r="H24" s="23">
        <f t="shared" si="6"/>
        <v>1483</v>
      </c>
      <c r="I24" s="45">
        <f t="shared" si="2"/>
        <v>1038</v>
      </c>
    </row>
    <row r="25" spans="2:9" ht="18" customHeight="1" x14ac:dyDescent="0.3">
      <c r="B25" s="98"/>
      <c r="C25" s="100"/>
      <c r="D25" s="38" t="s">
        <v>38</v>
      </c>
      <c r="E25" s="23">
        <f>ROUNDUP(C22*0,0)</f>
        <v>0</v>
      </c>
      <c r="F25" s="23">
        <f>C22-E25</f>
        <v>2967</v>
      </c>
      <c r="G25" s="23">
        <f>ROUNDUP(C$22*0.4,0)</f>
        <v>1187</v>
      </c>
      <c r="H25" s="23">
        <f t="shared" si="6"/>
        <v>1780</v>
      </c>
      <c r="I25" s="45">
        <f t="shared" si="2"/>
        <v>1187</v>
      </c>
    </row>
    <row r="27" spans="2:9" ht="18" customHeight="1" x14ac:dyDescent="0.3">
      <c r="B27" s="15" t="s">
        <v>5</v>
      </c>
      <c r="C27" s="16">
        <v>9890</v>
      </c>
      <c r="D27" s="101" t="s">
        <v>6</v>
      </c>
      <c r="E27" s="102" t="s">
        <v>41</v>
      </c>
      <c r="F27" s="102"/>
      <c r="G27" s="102"/>
      <c r="H27" s="102"/>
      <c r="I27" s="102"/>
    </row>
    <row r="28" spans="2:9" ht="18" customHeight="1" x14ac:dyDescent="0.3">
      <c r="B28" s="103" t="s">
        <v>44</v>
      </c>
      <c r="C28" s="105" t="s">
        <v>47</v>
      </c>
      <c r="D28" s="101"/>
      <c r="E28" s="107" t="s">
        <v>36</v>
      </c>
      <c r="F28" s="107"/>
      <c r="G28" s="107" t="s">
        <v>37</v>
      </c>
      <c r="H28" s="107"/>
      <c r="I28" s="40" t="s">
        <v>39</v>
      </c>
    </row>
    <row r="29" spans="2:9" ht="18" customHeight="1" x14ac:dyDescent="0.3">
      <c r="B29" s="104"/>
      <c r="C29" s="106"/>
      <c r="D29" s="101"/>
      <c r="E29" s="39" t="s">
        <v>13</v>
      </c>
      <c r="F29" s="39" t="s">
        <v>0</v>
      </c>
      <c r="G29" s="39" t="s">
        <v>13</v>
      </c>
      <c r="H29" s="39" t="s">
        <v>0</v>
      </c>
      <c r="I29" s="39" t="s">
        <v>40</v>
      </c>
    </row>
    <row r="30" spans="2:9" ht="18" customHeight="1" x14ac:dyDescent="0.3">
      <c r="B30" s="92">
        <v>1</v>
      </c>
      <c r="C30" s="95">
        <f>ROUNDDOWN((((C27+((B30-1)*(C27/2)))/B30)/2),0)</f>
        <v>4945</v>
      </c>
      <c r="D30" s="38" t="s">
        <v>14</v>
      </c>
      <c r="E30" s="3">
        <f>ROUNDUP(C30*0.75,0)</f>
        <v>3709</v>
      </c>
      <c r="F30" s="3">
        <f>$C$6-E30</f>
        <v>1236</v>
      </c>
      <c r="G30" s="3">
        <v>4451</v>
      </c>
      <c r="H30" s="3">
        <v>494</v>
      </c>
      <c r="I30" s="45">
        <f>F30-H30</f>
        <v>742</v>
      </c>
    </row>
    <row r="31" spans="2:9" ht="18" customHeight="1" x14ac:dyDescent="0.3">
      <c r="B31" s="93"/>
      <c r="C31" s="96"/>
      <c r="D31" s="38" t="s">
        <v>15</v>
      </c>
      <c r="E31" s="3">
        <f>ROUNDUP(C30*0.2,0)</f>
        <v>989</v>
      </c>
      <c r="F31" s="3">
        <f t="shared" ref="F31:F33" si="7">$C$6-E31</f>
        <v>3956</v>
      </c>
      <c r="G31" s="3">
        <v>2967</v>
      </c>
      <c r="H31" s="3">
        <v>1978</v>
      </c>
      <c r="I31" s="45">
        <f t="shared" ref="I31:I33" si="8">F31-H31</f>
        <v>1978</v>
      </c>
    </row>
    <row r="32" spans="2:9" ht="18" customHeight="1" x14ac:dyDescent="0.3">
      <c r="B32" s="93"/>
      <c r="C32" s="96"/>
      <c r="D32" s="38" t="s">
        <v>16</v>
      </c>
      <c r="E32" s="3">
        <f>ROUNDUP(C30*0.15,0)</f>
        <v>742</v>
      </c>
      <c r="F32" s="3">
        <f t="shared" si="7"/>
        <v>4203</v>
      </c>
      <c r="G32" s="3">
        <v>2473</v>
      </c>
      <c r="H32" s="3">
        <v>2472</v>
      </c>
      <c r="I32" s="45">
        <f t="shared" si="8"/>
        <v>1731</v>
      </c>
    </row>
    <row r="33" spans="2:9" ht="18" customHeight="1" x14ac:dyDescent="0.3">
      <c r="B33" s="94"/>
      <c r="C33" s="97"/>
      <c r="D33" s="38" t="s">
        <v>38</v>
      </c>
      <c r="E33" s="3">
        <f>ROUNDUP(C30*0,0)</f>
        <v>0</v>
      </c>
      <c r="F33" s="3">
        <f t="shared" si="7"/>
        <v>4945</v>
      </c>
      <c r="G33" s="3">
        <v>1978</v>
      </c>
      <c r="H33" s="3">
        <v>2967</v>
      </c>
      <c r="I33" s="45">
        <f t="shared" si="8"/>
        <v>1978</v>
      </c>
    </row>
    <row r="34" spans="2:9" ht="18" customHeight="1" x14ac:dyDescent="0.3">
      <c r="B34" s="92">
        <v>2</v>
      </c>
      <c r="C34" s="95">
        <f>ROUNDDOWN((((C27+((B34-1)*(C27/2)))/B34)/2),0)</f>
        <v>3708</v>
      </c>
      <c r="D34" s="38" t="s">
        <v>14</v>
      </c>
      <c r="E34" s="3">
        <f>ROUNDUP(C34*0.75,0)</f>
        <v>2781</v>
      </c>
      <c r="F34" s="3">
        <f>C34-E34</f>
        <v>927</v>
      </c>
      <c r="G34" s="3">
        <v>3338</v>
      </c>
      <c r="H34" s="3">
        <v>370</v>
      </c>
      <c r="I34" s="45">
        <f>F34-H34</f>
        <v>557</v>
      </c>
    </row>
    <row r="35" spans="2:9" ht="18" customHeight="1" x14ac:dyDescent="0.3">
      <c r="B35" s="93"/>
      <c r="C35" s="96"/>
      <c r="D35" s="38" t="s">
        <v>15</v>
      </c>
      <c r="E35" s="3">
        <f>ROUNDUP(C34*0.2,0)</f>
        <v>742</v>
      </c>
      <c r="F35" s="3">
        <f>C34-E35</f>
        <v>2966</v>
      </c>
      <c r="G35" s="3">
        <v>2225</v>
      </c>
      <c r="H35" s="3">
        <v>1483</v>
      </c>
      <c r="I35" s="45">
        <f t="shared" ref="I35:I49" si="9">F35-H35</f>
        <v>1483</v>
      </c>
    </row>
    <row r="36" spans="2:9" ht="18" customHeight="1" x14ac:dyDescent="0.3">
      <c r="B36" s="93"/>
      <c r="C36" s="96"/>
      <c r="D36" s="38" t="s">
        <v>16</v>
      </c>
      <c r="E36" s="3">
        <f>ROUNDUP(C34*0.15,0)</f>
        <v>557</v>
      </c>
      <c r="F36" s="3">
        <f>C34-E36</f>
        <v>3151</v>
      </c>
      <c r="G36" s="3">
        <v>1854</v>
      </c>
      <c r="H36" s="3">
        <v>1854</v>
      </c>
      <c r="I36" s="45">
        <f t="shared" si="9"/>
        <v>1297</v>
      </c>
    </row>
    <row r="37" spans="2:9" ht="18" customHeight="1" x14ac:dyDescent="0.3">
      <c r="B37" s="94"/>
      <c r="C37" s="97"/>
      <c r="D37" s="38" t="s">
        <v>38</v>
      </c>
      <c r="E37" s="3">
        <f>ROUNDUP(C34*0,0)</f>
        <v>0</v>
      </c>
      <c r="F37" s="3">
        <f>C34-E37</f>
        <v>3708</v>
      </c>
      <c r="G37" s="3">
        <v>1484</v>
      </c>
      <c r="H37" s="3">
        <v>2224</v>
      </c>
      <c r="I37" s="45">
        <f t="shared" si="9"/>
        <v>1484</v>
      </c>
    </row>
    <row r="38" spans="2:9" ht="18" customHeight="1" x14ac:dyDescent="0.3">
      <c r="B38" s="98">
        <v>3</v>
      </c>
      <c r="C38" s="99">
        <f>ROUNDDOWN((((C27+((B38-1)*(C27/2)))/B38)/2),0)</f>
        <v>3296</v>
      </c>
      <c r="D38" s="38" t="s">
        <v>14</v>
      </c>
      <c r="E38" s="3">
        <f>ROUNDUP(C38*0.75,0)</f>
        <v>2472</v>
      </c>
      <c r="F38" s="3">
        <f>C38-E38</f>
        <v>824</v>
      </c>
      <c r="G38" s="3">
        <v>2967</v>
      </c>
      <c r="H38" s="3">
        <v>329</v>
      </c>
      <c r="I38" s="45">
        <f t="shared" si="9"/>
        <v>495</v>
      </c>
    </row>
    <row r="39" spans="2:9" ht="18" customHeight="1" x14ac:dyDescent="0.3">
      <c r="B39" s="98"/>
      <c r="C39" s="99"/>
      <c r="D39" s="38" t="s">
        <v>15</v>
      </c>
      <c r="E39" s="3">
        <f>ROUNDUP(C38*0.2,0)</f>
        <v>660</v>
      </c>
      <c r="F39" s="3">
        <f>C38-E39</f>
        <v>2636</v>
      </c>
      <c r="G39" s="3">
        <v>1978</v>
      </c>
      <c r="H39" s="3">
        <v>1318</v>
      </c>
      <c r="I39" s="45">
        <f t="shared" si="9"/>
        <v>1318</v>
      </c>
    </row>
    <row r="40" spans="2:9" ht="18" customHeight="1" x14ac:dyDescent="0.3">
      <c r="B40" s="98"/>
      <c r="C40" s="99"/>
      <c r="D40" s="38" t="s">
        <v>16</v>
      </c>
      <c r="E40" s="3">
        <f>ROUNDUP(C38*0.15,0)</f>
        <v>495</v>
      </c>
      <c r="F40" s="3">
        <f>C38-E40</f>
        <v>2801</v>
      </c>
      <c r="G40" s="3">
        <v>1648</v>
      </c>
      <c r="H40" s="3">
        <v>1648</v>
      </c>
      <c r="I40" s="45">
        <f t="shared" si="9"/>
        <v>1153</v>
      </c>
    </row>
    <row r="41" spans="2:9" ht="18" customHeight="1" x14ac:dyDescent="0.3">
      <c r="B41" s="98"/>
      <c r="C41" s="99"/>
      <c r="D41" s="38" t="s">
        <v>38</v>
      </c>
      <c r="E41" s="3">
        <f>ROUNDUP(C38*0,0)</f>
        <v>0</v>
      </c>
      <c r="F41" s="3">
        <f>C38-E41</f>
        <v>3296</v>
      </c>
      <c r="G41" s="3">
        <v>1319</v>
      </c>
      <c r="H41" s="3">
        <v>1977</v>
      </c>
      <c r="I41" s="45">
        <f t="shared" si="9"/>
        <v>1319</v>
      </c>
    </row>
    <row r="42" spans="2:9" ht="18" customHeight="1" x14ac:dyDescent="0.3">
      <c r="B42" s="98">
        <v>4</v>
      </c>
      <c r="C42" s="100">
        <f>ROUNDDOWN((((C27+((B42-1)*(C27/2)))/B42)/2),0)</f>
        <v>3090</v>
      </c>
      <c r="D42" s="38" t="s">
        <v>14</v>
      </c>
      <c r="E42" s="3">
        <f>ROUNDUP(C42*0.75,0)</f>
        <v>2318</v>
      </c>
      <c r="F42" s="23">
        <f>C42-E42</f>
        <v>772</v>
      </c>
      <c r="G42" s="3">
        <v>2781</v>
      </c>
      <c r="H42" s="23">
        <v>309</v>
      </c>
      <c r="I42" s="45">
        <f t="shared" si="9"/>
        <v>463</v>
      </c>
    </row>
    <row r="43" spans="2:9" ht="18" customHeight="1" x14ac:dyDescent="0.3">
      <c r="B43" s="98"/>
      <c r="C43" s="100"/>
      <c r="D43" s="38" t="s">
        <v>15</v>
      </c>
      <c r="E43" s="3">
        <f>ROUNDUP(C42*0.2,0)</f>
        <v>618</v>
      </c>
      <c r="F43" s="23">
        <f>C42-E43</f>
        <v>2472</v>
      </c>
      <c r="G43" s="3">
        <v>1854</v>
      </c>
      <c r="H43" s="23">
        <v>1236</v>
      </c>
      <c r="I43" s="45">
        <f t="shared" si="9"/>
        <v>1236</v>
      </c>
    </row>
    <row r="44" spans="2:9" ht="18" customHeight="1" x14ac:dyDescent="0.3">
      <c r="B44" s="98"/>
      <c r="C44" s="100"/>
      <c r="D44" s="38" t="s">
        <v>16</v>
      </c>
      <c r="E44" s="3">
        <f>ROUNDUP(C42*0.15,0)</f>
        <v>464</v>
      </c>
      <c r="F44" s="23">
        <f>C42-E44</f>
        <v>2626</v>
      </c>
      <c r="G44" s="3">
        <v>1545</v>
      </c>
      <c r="H44" s="23">
        <v>1545</v>
      </c>
      <c r="I44" s="45">
        <f t="shared" si="9"/>
        <v>1081</v>
      </c>
    </row>
    <row r="45" spans="2:9" ht="18" customHeight="1" x14ac:dyDescent="0.3">
      <c r="B45" s="98"/>
      <c r="C45" s="100"/>
      <c r="D45" s="38" t="s">
        <v>38</v>
      </c>
      <c r="E45" s="3">
        <f>ROUNDUP(C42*0,0)</f>
        <v>0</v>
      </c>
      <c r="F45" s="23">
        <f>C$18-E45</f>
        <v>3090</v>
      </c>
      <c r="G45" s="23">
        <v>1236</v>
      </c>
      <c r="H45" s="23">
        <v>1854</v>
      </c>
      <c r="I45" s="45">
        <f t="shared" si="9"/>
        <v>1236</v>
      </c>
    </row>
    <row r="46" spans="2:9" ht="18" customHeight="1" x14ac:dyDescent="0.3">
      <c r="B46" s="98">
        <v>5</v>
      </c>
      <c r="C46" s="100">
        <f>ROUNDDOWN((((C27+((B46-1)*(C27/2)))/B46)/2),0)</f>
        <v>2967</v>
      </c>
      <c r="D46" s="38" t="s">
        <v>14</v>
      </c>
      <c r="E46" s="3">
        <f>ROUNDUP(C46*0.75,0)</f>
        <v>2226</v>
      </c>
      <c r="F46" s="23">
        <f>C46-E46</f>
        <v>741</v>
      </c>
      <c r="G46" s="3">
        <v>2671</v>
      </c>
      <c r="H46" s="23">
        <v>296</v>
      </c>
      <c r="I46" s="45">
        <f t="shared" si="9"/>
        <v>445</v>
      </c>
    </row>
    <row r="47" spans="2:9" ht="18" customHeight="1" x14ac:dyDescent="0.3">
      <c r="B47" s="98"/>
      <c r="C47" s="100"/>
      <c r="D47" s="38" t="s">
        <v>15</v>
      </c>
      <c r="E47" s="3">
        <f>ROUNDUP(C46*0.2,0)</f>
        <v>594</v>
      </c>
      <c r="F47" s="23">
        <f>C46-E47</f>
        <v>2373</v>
      </c>
      <c r="G47" s="3">
        <v>1781</v>
      </c>
      <c r="H47" s="23">
        <v>1186</v>
      </c>
      <c r="I47" s="45">
        <f t="shared" si="9"/>
        <v>1187</v>
      </c>
    </row>
    <row r="48" spans="2:9" ht="18" customHeight="1" x14ac:dyDescent="0.3">
      <c r="B48" s="98"/>
      <c r="C48" s="100"/>
      <c r="D48" s="38" t="s">
        <v>16</v>
      </c>
      <c r="E48" s="3">
        <f>ROUNDUP(C46*0.15,0)</f>
        <v>446</v>
      </c>
      <c r="F48" s="23">
        <f>C46-E48</f>
        <v>2521</v>
      </c>
      <c r="G48" s="3">
        <v>1484</v>
      </c>
      <c r="H48" s="23">
        <v>1483</v>
      </c>
      <c r="I48" s="45">
        <f t="shared" si="9"/>
        <v>1038</v>
      </c>
    </row>
    <row r="49" spans="2:9" ht="18" customHeight="1" x14ac:dyDescent="0.3">
      <c r="B49" s="98"/>
      <c r="C49" s="100"/>
      <c r="D49" s="38" t="s">
        <v>38</v>
      </c>
      <c r="E49" s="3">
        <f>ROUNDUP(C46*0,0)</f>
        <v>0</v>
      </c>
      <c r="F49" s="23">
        <f>C46-E49</f>
        <v>2967</v>
      </c>
      <c r="G49" s="23">
        <v>1187</v>
      </c>
      <c r="H49" s="23">
        <v>1780</v>
      </c>
      <c r="I49" s="45">
        <f t="shared" si="9"/>
        <v>1187</v>
      </c>
    </row>
    <row r="50" spans="2:9" ht="18" customHeight="1" x14ac:dyDescent="0.3">
      <c r="G50" s="42"/>
      <c r="H50" s="42"/>
      <c r="I50" s="43"/>
    </row>
    <row r="51" spans="2:9" ht="18" customHeight="1" x14ac:dyDescent="0.3">
      <c r="B51" s="18" t="s">
        <v>5</v>
      </c>
      <c r="C51" s="19">
        <v>9890</v>
      </c>
      <c r="D51" s="101" t="s">
        <v>6</v>
      </c>
      <c r="E51" s="102" t="s">
        <v>42</v>
      </c>
      <c r="F51" s="102"/>
      <c r="G51" s="102"/>
      <c r="H51" s="102"/>
      <c r="I51" s="102"/>
    </row>
    <row r="52" spans="2:9" ht="18" customHeight="1" x14ac:dyDescent="0.3">
      <c r="B52" s="103" t="s">
        <v>44</v>
      </c>
      <c r="C52" s="105" t="s">
        <v>47</v>
      </c>
      <c r="D52" s="101"/>
      <c r="E52" s="107" t="s">
        <v>36</v>
      </c>
      <c r="F52" s="107"/>
      <c r="G52" s="107" t="s">
        <v>37</v>
      </c>
      <c r="H52" s="107"/>
      <c r="I52" s="40" t="s">
        <v>39</v>
      </c>
    </row>
    <row r="53" spans="2:9" ht="18" customHeight="1" x14ac:dyDescent="0.3">
      <c r="B53" s="104"/>
      <c r="C53" s="106"/>
      <c r="D53" s="101"/>
      <c r="E53" s="39" t="s">
        <v>13</v>
      </c>
      <c r="F53" s="39" t="s">
        <v>0</v>
      </c>
      <c r="G53" s="39" t="s">
        <v>13</v>
      </c>
      <c r="H53" s="39" t="s">
        <v>0</v>
      </c>
      <c r="I53" s="39" t="s">
        <v>40</v>
      </c>
    </row>
    <row r="54" spans="2:9" ht="18" customHeight="1" x14ac:dyDescent="0.3">
      <c r="B54" s="92">
        <v>1</v>
      </c>
      <c r="C54" s="95">
        <f>ROUNDDOWN((((C51+((B54-1)*(C51/2)))/B54)/2),0)</f>
        <v>4945</v>
      </c>
      <c r="D54" s="38" t="s">
        <v>14</v>
      </c>
      <c r="E54" s="3">
        <f>ROUNDUP(C54*0.8,0)</f>
        <v>3956</v>
      </c>
      <c r="F54" s="3">
        <f>$C$54-E54</f>
        <v>989</v>
      </c>
      <c r="G54" s="3">
        <v>4451</v>
      </c>
      <c r="H54" s="3">
        <v>494</v>
      </c>
      <c r="I54" s="45">
        <f>F54-H54</f>
        <v>495</v>
      </c>
    </row>
    <row r="55" spans="2:9" ht="18" customHeight="1" x14ac:dyDescent="0.3">
      <c r="B55" s="93"/>
      <c r="C55" s="96"/>
      <c r="D55" s="38" t="s">
        <v>15</v>
      </c>
      <c r="E55" s="3">
        <f>ROUNDUP(C54*0.6,0)</f>
        <v>2967</v>
      </c>
      <c r="F55" s="3">
        <f t="shared" ref="F55:F65" si="10">$C$54-E55</f>
        <v>1978</v>
      </c>
      <c r="G55" s="3">
        <v>2967</v>
      </c>
      <c r="H55" s="3">
        <v>1978</v>
      </c>
      <c r="I55" s="45">
        <f t="shared" ref="I55:I57" si="11">F55-H55</f>
        <v>0</v>
      </c>
    </row>
    <row r="56" spans="2:9" ht="18" customHeight="1" x14ac:dyDescent="0.3">
      <c r="B56" s="93"/>
      <c r="C56" s="96"/>
      <c r="D56" s="38" t="s">
        <v>16</v>
      </c>
      <c r="E56" s="3">
        <f>ROUNDUP(C54*0.15,0)</f>
        <v>742</v>
      </c>
      <c r="F56" s="3">
        <f t="shared" si="10"/>
        <v>4203</v>
      </c>
      <c r="G56" s="3">
        <v>2473</v>
      </c>
      <c r="H56" s="3">
        <v>2472</v>
      </c>
      <c r="I56" s="45">
        <f t="shared" si="11"/>
        <v>1731</v>
      </c>
    </row>
    <row r="57" spans="2:9" ht="18" customHeight="1" x14ac:dyDescent="0.3">
      <c r="B57" s="94"/>
      <c r="C57" s="97"/>
      <c r="D57" s="38" t="s">
        <v>38</v>
      </c>
      <c r="E57" s="3">
        <f>ROUNDUP(C54*0,0)</f>
        <v>0</v>
      </c>
      <c r="F57" s="3">
        <f t="shared" si="10"/>
        <v>4945</v>
      </c>
      <c r="G57" s="3">
        <v>1978</v>
      </c>
      <c r="H57" s="3">
        <v>2967</v>
      </c>
      <c r="I57" s="45">
        <f t="shared" si="11"/>
        <v>1978</v>
      </c>
    </row>
    <row r="58" spans="2:9" ht="18" customHeight="1" x14ac:dyDescent="0.3">
      <c r="B58" s="92">
        <v>2</v>
      </c>
      <c r="C58" s="95">
        <f>ROUNDDOWN((((C51+((B58-1)*(C51/2)))/B58)/2),0)</f>
        <v>3708</v>
      </c>
      <c r="D58" s="38" t="s">
        <v>14</v>
      </c>
      <c r="E58" s="3">
        <f>ROUNDUP(C58*0.8,0)</f>
        <v>2967</v>
      </c>
      <c r="F58" s="3">
        <f t="shared" si="10"/>
        <v>1978</v>
      </c>
      <c r="G58" s="3">
        <v>3338</v>
      </c>
      <c r="H58" s="3">
        <v>370</v>
      </c>
      <c r="I58" s="45">
        <f>F58-H58</f>
        <v>1608</v>
      </c>
    </row>
    <row r="59" spans="2:9" ht="18" customHeight="1" x14ac:dyDescent="0.3">
      <c r="B59" s="93"/>
      <c r="C59" s="96"/>
      <c r="D59" s="38" t="s">
        <v>15</v>
      </c>
      <c r="E59" s="3">
        <f>ROUNDUP(C58*0.6,0)</f>
        <v>2225</v>
      </c>
      <c r="F59" s="3">
        <f t="shared" si="10"/>
        <v>2720</v>
      </c>
      <c r="G59" s="3">
        <v>2225</v>
      </c>
      <c r="H59" s="3">
        <v>1483</v>
      </c>
      <c r="I59" s="45">
        <f t="shared" ref="I59:I65" si="12">F59-H59</f>
        <v>1237</v>
      </c>
    </row>
    <row r="60" spans="2:9" ht="18" customHeight="1" x14ac:dyDescent="0.3">
      <c r="B60" s="93"/>
      <c r="C60" s="96"/>
      <c r="D60" s="38" t="s">
        <v>16</v>
      </c>
      <c r="E60" s="3">
        <f>ROUNDUP(C58*0.15,0)</f>
        <v>557</v>
      </c>
      <c r="F60" s="3">
        <f t="shared" si="10"/>
        <v>4388</v>
      </c>
      <c r="G60" s="3">
        <v>1854</v>
      </c>
      <c r="H60" s="3">
        <v>1854</v>
      </c>
      <c r="I60" s="45">
        <f t="shared" si="12"/>
        <v>2534</v>
      </c>
    </row>
    <row r="61" spans="2:9" ht="18" customHeight="1" x14ac:dyDescent="0.3">
      <c r="B61" s="94"/>
      <c r="C61" s="97"/>
      <c r="D61" s="38" t="s">
        <v>38</v>
      </c>
      <c r="E61" s="3">
        <f>ROUNDUP(C58*0,0)</f>
        <v>0</v>
      </c>
      <c r="F61" s="3">
        <f t="shared" si="10"/>
        <v>4945</v>
      </c>
      <c r="G61" s="3">
        <v>1484</v>
      </c>
      <c r="H61" s="3">
        <v>2224</v>
      </c>
      <c r="I61" s="45">
        <f t="shared" si="12"/>
        <v>2721</v>
      </c>
    </row>
    <row r="62" spans="2:9" ht="18" customHeight="1" x14ac:dyDescent="0.3">
      <c r="B62" s="98">
        <v>3</v>
      </c>
      <c r="C62" s="99">
        <f>ROUNDDOWN((((C51+((B62-1)*(C51/2)))/B62)/2),0)</f>
        <v>3296</v>
      </c>
      <c r="D62" s="38" t="s">
        <v>14</v>
      </c>
      <c r="E62" s="3">
        <f>ROUNDUP(C62*0.8,0)</f>
        <v>2637</v>
      </c>
      <c r="F62" s="3">
        <f t="shared" si="10"/>
        <v>2308</v>
      </c>
      <c r="G62" s="3">
        <v>2967</v>
      </c>
      <c r="H62" s="3">
        <v>329</v>
      </c>
      <c r="I62" s="45">
        <f t="shared" si="12"/>
        <v>1979</v>
      </c>
    </row>
    <row r="63" spans="2:9" ht="18" customHeight="1" x14ac:dyDescent="0.3">
      <c r="B63" s="98"/>
      <c r="C63" s="99"/>
      <c r="D63" s="38" t="s">
        <v>15</v>
      </c>
      <c r="E63" s="3">
        <f>ROUNDUP(C62*0.6,0)</f>
        <v>1978</v>
      </c>
      <c r="F63" s="3">
        <f t="shared" si="10"/>
        <v>2967</v>
      </c>
      <c r="G63" s="3">
        <v>1978</v>
      </c>
      <c r="H63" s="3">
        <v>1318</v>
      </c>
      <c r="I63" s="45">
        <f t="shared" si="12"/>
        <v>1649</v>
      </c>
    </row>
    <row r="64" spans="2:9" ht="18" customHeight="1" x14ac:dyDescent="0.3">
      <c r="B64" s="98"/>
      <c r="C64" s="99"/>
      <c r="D64" s="38" t="s">
        <v>16</v>
      </c>
      <c r="E64" s="3">
        <f>ROUNDUP(C62*0.15,0)</f>
        <v>495</v>
      </c>
      <c r="F64" s="3">
        <f t="shared" si="10"/>
        <v>4450</v>
      </c>
      <c r="G64" s="3">
        <v>1648</v>
      </c>
      <c r="H64" s="3">
        <v>1648</v>
      </c>
      <c r="I64" s="45">
        <f t="shared" si="12"/>
        <v>2802</v>
      </c>
    </row>
    <row r="65" spans="2:9" ht="18" customHeight="1" x14ac:dyDescent="0.3">
      <c r="B65" s="98"/>
      <c r="C65" s="99"/>
      <c r="D65" s="38" t="s">
        <v>38</v>
      </c>
      <c r="E65" s="3">
        <f>ROUNDUP(C62*0,0)</f>
        <v>0</v>
      </c>
      <c r="F65" s="3">
        <f t="shared" si="10"/>
        <v>4945</v>
      </c>
      <c r="G65" s="3">
        <v>1319</v>
      </c>
      <c r="H65" s="3">
        <v>1977</v>
      </c>
      <c r="I65" s="45">
        <f t="shared" si="12"/>
        <v>2968</v>
      </c>
    </row>
    <row r="67" spans="2:9" ht="18" customHeight="1" x14ac:dyDescent="0.3">
      <c r="B67" s="6" t="s">
        <v>2</v>
      </c>
      <c r="C67" s="7"/>
      <c r="D67" s="8"/>
      <c r="E67" s="7"/>
      <c r="F67" s="7"/>
      <c r="G67" s="7"/>
      <c r="H67" s="7"/>
      <c r="I67" s="47"/>
    </row>
    <row r="68" spans="2:9" ht="18" customHeight="1" x14ac:dyDescent="0.3">
      <c r="B68" s="9" t="s">
        <v>3</v>
      </c>
      <c r="C68" s="10"/>
      <c r="D68" s="11"/>
      <c r="E68" s="10"/>
      <c r="F68" s="10"/>
      <c r="G68" s="10"/>
      <c r="H68" s="10"/>
      <c r="I68" s="48"/>
    </row>
    <row r="69" spans="2:9" ht="18" customHeight="1" x14ac:dyDescent="0.3">
      <c r="B69" s="9" t="s">
        <v>34</v>
      </c>
      <c r="C69" s="10"/>
      <c r="D69" s="11"/>
      <c r="E69" s="10"/>
      <c r="F69" s="10"/>
      <c r="G69" s="10"/>
      <c r="H69" s="10"/>
      <c r="I69" s="48"/>
    </row>
    <row r="70" spans="2:9" ht="18" customHeight="1" x14ac:dyDescent="0.3">
      <c r="B70" s="12" t="s">
        <v>4</v>
      </c>
      <c r="C70" s="13"/>
      <c r="D70" s="14"/>
      <c r="E70" s="13"/>
      <c r="F70" s="13"/>
      <c r="G70" s="13"/>
      <c r="H70" s="13"/>
      <c r="I70" s="17"/>
    </row>
  </sheetData>
  <mergeCells count="44">
    <mergeCell ref="E4:F4"/>
    <mergeCell ref="G4:H4"/>
    <mergeCell ref="B6:B9"/>
    <mergeCell ref="C6:C9"/>
    <mergeCell ref="D3:D5"/>
    <mergeCell ref="B4:B5"/>
    <mergeCell ref="C4:C5"/>
    <mergeCell ref="E28:F28"/>
    <mergeCell ref="G28:H28"/>
    <mergeCell ref="B18:B21"/>
    <mergeCell ref="B22:B25"/>
    <mergeCell ref="B10:B13"/>
    <mergeCell ref="B14:B17"/>
    <mergeCell ref="B62:B65"/>
    <mergeCell ref="C62:C65"/>
    <mergeCell ref="B54:B57"/>
    <mergeCell ref="C54:C57"/>
    <mergeCell ref="D27:D29"/>
    <mergeCell ref="B28:B29"/>
    <mergeCell ref="C28:C29"/>
    <mergeCell ref="B58:B61"/>
    <mergeCell ref="C58:C61"/>
    <mergeCell ref="B42:B45"/>
    <mergeCell ref="C42:C45"/>
    <mergeCell ref="B46:B49"/>
    <mergeCell ref="C46:C49"/>
    <mergeCell ref="B52:B53"/>
    <mergeCell ref="C52:C53"/>
    <mergeCell ref="E51:I51"/>
    <mergeCell ref="E52:F52"/>
    <mergeCell ref="G52:H52"/>
    <mergeCell ref="E3:I3"/>
    <mergeCell ref="B30:B33"/>
    <mergeCell ref="C30:C33"/>
    <mergeCell ref="B34:B37"/>
    <mergeCell ref="C34:C37"/>
    <mergeCell ref="B38:B41"/>
    <mergeCell ref="C38:C41"/>
    <mergeCell ref="E27:I27"/>
    <mergeCell ref="C10:C13"/>
    <mergeCell ref="C14:C17"/>
    <mergeCell ref="C18:C21"/>
    <mergeCell ref="C22:C25"/>
    <mergeCell ref="D51:D53"/>
  </mergeCells>
  <phoneticPr fontId="1" type="noConversion"/>
  <pageMargins left="0.7" right="0.7" top="0.75" bottom="0.75" header="0.3" footer="0.3"/>
  <pageSetup paperSize="9" scale="52" orientation="portrait" r:id="rId1"/>
  <ignoredErrors>
    <ignoredError sqref="G6: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4"/>
  <sheetViews>
    <sheetView workbookViewId="0">
      <selection activeCell="G5" sqref="G5"/>
    </sheetView>
  </sheetViews>
  <sheetFormatPr defaultRowHeight="16.5" x14ac:dyDescent="0.3"/>
  <cols>
    <col min="1" max="1" width="9.5" customWidth="1"/>
    <col min="2" max="2" width="10.25" customWidth="1"/>
    <col min="4" max="4" width="9.625" customWidth="1"/>
    <col min="5" max="5" width="9.375" customWidth="1"/>
    <col min="6" max="6" width="9.75" customWidth="1"/>
    <col min="7" max="7" width="10.25" customWidth="1"/>
    <col min="8" max="8" width="10.625" customWidth="1"/>
    <col min="9" max="9" width="17.875" customWidth="1"/>
    <col min="10" max="10" width="10.375" customWidth="1"/>
    <col min="14" max="15" width="10.375" customWidth="1"/>
    <col min="16" max="16" width="2.625" customWidth="1"/>
  </cols>
  <sheetData>
    <row r="1" spans="1:15" x14ac:dyDescent="0.3">
      <c r="A1" s="79" t="s">
        <v>71</v>
      </c>
      <c r="B1" s="79" t="s">
        <v>71</v>
      </c>
      <c r="C1" s="79" t="s">
        <v>71</v>
      </c>
      <c r="D1" s="79" t="s">
        <v>72</v>
      </c>
      <c r="E1" s="79" t="s">
        <v>73</v>
      </c>
      <c r="F1" s="79" t="s">
        <v>73</v>
      </c>
      <c r="G1" s="80" t="s">
        <v>74</v>
      </c>
      <c r="H1" s="80" t="s">
        <v>75</v>
      </c>
      <c r="I1" s="80" t="s">
        <v>76</v>
      </c>
      <c r="J1" s="81" t="s">
        <v>77</v>
      </c>
    </row>
    <row r="2" spans="1:15" x14ac:dyDescent="0.3">
      <c r="E2" s="70"/>
      <c r="F2" s="118" t="s">
        <v>51</v>
      </c>
      <c r="G2" s="118"/>
      <c r="H2" s="118"/>
    </row>
    <row r="3" spans="1:15" ht="33" x14ac:dyDescent="0.3">
      <c r="A3" s="74" t="s">
        <v>49</v>
      </c>
      <c r="B3" s="74" t="s">
        <v>56</v>
      </c>
      <c r="C3" s="75" t="s">
        <v>55</v>
      </c>
      <c r="D3" s="76" t="s">
        <v>52</v>
      </c>
      <c r="E3" s="76" t="s">
        <v>70</v>
      </c>
      <c r="F3" s="76" t="s">
        <v>58</v>
      </c>
      <c r="G3" s="77" t="s">
        <v>59</v>
      </c>
      <c r="H3" s="78" t="s">
        <v>53</v>
      </c>
      <c r="I3" s="78" t="s">
        <v>60</v>
      </c>
      <c r="K3" s="111" t="s">
        <v>79</v>
      </c>
      <c r="L3" s="105" t="s">
        <v>43</v>
      </c>
      <c r="M3" s="111" t="s">
        <v>62</v>
      </c>
      <c r="N3" s="117" t="s">
        <v>78</v>
      </c>
      <c r="O3" s="119"/>
    </row>
    <row r="4" spans="1:15" ht="16.5" customHeight="1" thickBot="1" x14ac:dyDescent="0.35">
      <c r="A4" s="65" t="s">
        <v>50</v>
      </c>
      <c r="B4" s="65" t="s">
        <v>57</v>
      </c>
      <c r="C4" s="65" t="s">
        <v>54</v>
      </c>
      <c r="D4" s="71">
        <v>2</v>
      </c>
      <c r="E4" s="72">
        <v>80</v>
      </c>
      <c r="F4" s="73">
        <v>1112</v>
      </c>
      <c r="G4" s="66">
        <f>IF(D4=K$5,VLOOKUP(C4,$M$5:$O$8,3,FALSE),IF(D4=$K$9,VLOOKUP(C4,$M$9:$O$12,3,FALSE),IF(D4=$K$13,VLOOKUP(C4,$M$13:$O$16,3,FALSE),IF(D4=$K$17,VLOOKUP(C4,$M$17:$O$20,3,FALSE),IF(D4=$K$21,VLOOKUP($M$21:$O$24,C4,3,FALSE))))))</f>
        <v>740</v>
      </c>
      <c r="H4" s="66">
        <f>F4-G4</f>
        <v>372</v>
      </c>
      <c r="I4" s="67">
        <f>H4*E4</f>
        <v>29760</v>
      </c>
      <c r="J4" s="64" t="s">
        <v>61</v>
      </c>
      <c r="K4" s="113"/>
      <c r="L4" s="120"/>
      <c r="M4" s="113"/>
      <c r="N4" s="83" t="s">
        <v>13</v>
      </c>
      <c r="O4" s="83" t="s">
        <v>0</v>
      </c>
    </row>
    <row r="5" spans="1:15" x14ac:dyDescent="0.3">
      <c r="A5" s="65" t="s">
        <v>50</v>
      </c>
      <c r="B5" s="65" t="s">
        <v>57</v>
      </c>
      <c r="C5" s="65" t="s">
        <v>67</v>
      </c>
      <c r="D5" s="68">
        <v>2</v>
      </c>
      <c r="E5" s="69">
        <v>80.5</v>
      </c>
      <c r="F5" s="66">
        <v>3336</v>
      </c>
      <c r="G5" s="66">
        <f>IF(D5=K$5,VLOOKUP(C5,$M$5:$O$8,3,FALSE),IF(D5=$K$9,VLOOKUP(C5,$M$9:$O$12,3,FALSE),IF(D5=$K$13,VLOOKUP(C5,$M$13:$O$16,3,FALSE),IF(D5=$K$17,VLOOKUP(C5,$M$17:$O$20,3,FALSE),IF(D5=$K$21,VLOOKUP($M$21:$O$24,C5,3,FALSE))))))</f>
        <v>2966</v>
      </c>
      <c r="H5" s="66">
        <f>F5-G5</f>
        <v>370</v>
      </c>
      <c r="I5" s="67">
        <f>H5*E5</f>
        <v>29785</v>
      </c>
      <c r="K5" s="92">
        <v>1</v>
      </c>
      <c r="L5" s="95">
        <v>9890</v>
      </c>
      <c r="M5" s="82" t="s">
        <v>63</v>
      </c>
      <c r="N5" s="84">
        <v>8902</v>
      </c>
      <c r="O5" s="85">
        <v>988</v>
      </c>
    </row>
    <row r="6" spans="1:15" x14ac:dyDescent="0.3">
      <c r="A6" s="65" t="s">
        <v>50</v>
      </c>
      <c r="B6" s="65" t="s">
        <v>57</v>
      </c>
      <c r="C6" s="65" t="s">
        <v>68</v>
      </c>
      <c r="D6" s="68">
        <v>1</v>
      </c>
      <c r="E6" s="69">
        <v>20.5</v>
      </c>
      <c r="F6" s="66">
        <v>8406</v>
      </c>
      <c r="G6" s="66">
        <f>IF(D6=K$5,VLOOKUP(C6,$M$5:$O$8,3,FALSE),IF(D6=$K$9,VLOOKUP(C6,$M$9:$O$12,3,FALSE),IF(D6=$K$13,VLOOKUP(C6,$M$13:$O$16,3,FALSE),IF(D6=$K$17,VLOOKUP(C6,$M$17:$O$20,3,FALSE),IF(D6=$K$21,VLOOKUP($M$21:$O$24,C6,3,FALSE))))))</f>
        <v>4944</v>
      </c>
      <c r="H6" s="66">
        <f t="shared" ref="H6:H7" si="0">F6-G6</f>
        <v>3462</v>
      </c>
      <c r="I6" s="67">
        <f>H6*E6</f>
        <v>70971</v>
      </c>
      <c r="K6" s="93"/>
      <c r="L6" s="96"/>
      <c r="M6" s="82" t="s">
        <v>64</v>
      </c>
      <c r="N6" s="86">
        <v>5934</v>
      </c>
      <c r="O6" s="87">
        <v>3956</v>
      </c>
    </row>
    <row r="7" spans="1:15" x14ac:dyDescent="0.3">
      <c r="A7" s="65" t="s">
        <v>50</v>
      </c>
      <c r="B7" s="65" t="s">
        <v>57</v>
      </c>
      <c r="C7" s="65" t="s">
        <v>69</v>
      </c>
      <c r="D7" s="68">
        <v>2</v>
      </c>
      <c r="E7" s="69">
        <v>80</v>
      </c>
      <c r="F7" s="66">
        <v>7416</v>
      </c>
      <c r="G7" s="66">
        <f>IF(D7=K$5,VLOOKUP(C7,$M$5:$O$8,3,FALSE),IF(D7=$K$9,VLOOKUP(C7,$M$9:$O$12,3,FALSE),IF(D7=$K$13,VLOOKUP(C7,$M$13:$O$16,3,FALSE),IF(D7=$K$17,VLOOKUP(C7,$M$17:$O$20,3,FALSE),IF(D7=$K$21,VLOOKUP($M$21:$O$24,C7,3,FALSE))))))</f>
        <v>4448</v>
      </c>
      <c r="H7" s="66">
        <f t="shared" si="0"/>
        <v>2968</v>
      </c>
      <c r="I7" s="67">
        <f>H7*E7</f>
        <v>237440</v>
      </c>
      <c r="K7" s="93"/>
      <c r="L7" s="96"/>
      <c r="M7" s="82" t="s">
        <v>65</v>
      </c>
      <c r="N7" s="86">
        <v>4946</v>
      </c>
      <c r="O7" s="87">
        <v>4944</v>
      </c>
    </row>
    <row r="8" spans="1:15" x14ac:dyDescent="0.3">
      <c r="A8" s="63"/>
      <c r="B8" s="63"/>
      <c r="C8" s="63"/>
      <c r="D8" s="63"/>
      <c r="E8" s="63"/>
      <c r="F8" s="63"/>
      <c r="G8" s="66"/>
      <c r="H8" s="63"/>
      <c r="I8" s="63"/>
      <c r="K8" s="94"/>
      <c r="L8" s="97"/>
      <c r="M8" s="82" t="s">
        <v>66</v>
      </c>
      <c r="N8" s="86">
        <v>3956</v>
      </c>
      <c r="O8" s="87">
        <v>5934</v>
      </c>
    </row>
    <row r="9" spans="1:15" x14ac:dyDescent="0.3">
      <c r="A9" s="63"/>
      <c r="B9" s="63"/>
      <c r="C9" s="63"/>
      <c r="D9" s="63"/>
      <c r="E9" s="63"/>
      <c r="F9" s="63"/>
      <c r="G9" s="66"/>
      <c r="H9" s="63"/>
      <c r="I9" s="63"/>
      <c r="K9" s="92">
        <v>2</v>
      </c>
      <c r="L9" s="95">
        <v>7416</v>
      </c>
      <c r="M9" s="82" t="s">
        <v>63</v>
      </c>
      <c r="N9" s="86">
        <v>6676</v>
      </c>
      <c r="O9" s="87">
        <v>740</v>
      </c>
    </row>
    <row r="10" spans="1:15" x14ac:dyDescent="0.3">
      <c r="A10" s="63"/>
      <c r="B10" s="63"/>
      <c r="C10" s="63"/>
      <c r="D10" s="63"/>
      <c r="E10" s="63"/>
      <c r="F10" s="63"/>
      <c r="G10" s="66"/>
      <c r="H10" s="63"/>
      <c r="I10" s="63"/>
      <c r="K10" s="93"/>
      <c r="L10" s="96"/>
      <c r="M10" s="82" t="s">
        <v>64</v>
      </c>
      <c r="N10" s="86">
        <v>4450</v>
      </c>
      <c r="O10" s="87">
        <v>2966</v>
      </c>
    </row>
    <row r="11" spans="1:15" x14ac:dyDescent="0.3">
      <c r="A11" s="63"/>
      <c r="B11" s="63"/>
      <c r="C11" s="63"/>
      <c r="D11" s="63"/>
      <c r="E11" s="63"/>
      <c r="F11" s="63"/>
      <c r="G11" s="66"/>
      <c r="H11" s="63"/>
      <c r="I11" s="63"/>
      <c r="K11" s="93"/>
      <c r="L11" s="96"/>
      <c r="M11" s="82" t="s">
        <v>65</v>
      </c>
      <c r="N11" s="86">
        <v>3708</v>
      </c>
      <c r="O11" s="87">
        <v>3708</v>
      </c>
    </row>
    <row r="12" spans="1:15" x14ac:dyDescent="0.3">
      <c r="K12" s="94"/>
      <c r="L12" s="97"/>
      <c r="M12" s="82" t="s">
        <v>66</v>
      </c>
      <c r="N12" s="86">
        <v>2968</v>
      </c>
      <c r="O12" s="87">
        <v>4448</v>
      </c>
    </row>
    <row r="13" spans="1:15" x14ac:dyDescent="0.3">
      <c r="K13" s="92">
        <v>3</v>
      </c>
      <c r="L13" s="95">
        <v>6592</v>
      </c>
      <c r="M13" s="82" t="s">
        <v>63</v>
      </c>
      <c r="N13" s="86">
        <v>5934</v>
      </c>
      <c r="O13" s="87">
        <v>658</v>
      </c>
    </row>
    <row r="14" spans="1:15" x14ac:dyDescent="0.3">
      <c r="K14" s="93"/>
      <c r="L14" s="96"/>
      <c r="M14" s="82" t="s">
        <v>64</v>
      </c>
      <c r="N14" s="86">
        <v>3956</v>
      </c>
      <c r="O14" s="87">
        <v>2636</v>
      </c>
    </row>
    <row r="15" spans="1:15" x14ac:dyDescent="0.3">
      <c r="K15" s="93"/>
      <c r="L15" s="96"/>
      <c r="M15" s="82" t="s">
        <v>65</v>
      </c>
      <c r="N15" s="86">
        <v>3296</v>
      </c>
      <c r="O15" s="87">
        <v>3296</v>
      </c>
    </row>
    <row r="16" spans="1:15" x14ac:dyDescent="0.3">
      <c r="K16" s="94"/>
      <c r="L16" s="97"/>
      <c r="M16" s="82" t="s">
        <v>66</v>
      </c>
      <c r="N16" s="86">
        <v>2638</v>
      </c>
      <c r="O16" s="87">
        <v>3954</v>
      </c>
    </row>
    <row r="17" spans="11:15" x14ac:dyDescent="0.3">
      <c r="K17" s="92">
        <v>4</v>
      </c>
      <c r="L17" s="108">
        <v>6180</v>
      </c>
      <c r="M17" s="82" t="s">
        <v>63</v>
      </c>
      <c r="N17" s="86">
        <v>5562</v>
      </c>
      <c r="O17" s="88">
        <v>618</v>
      </c>
    </row>
    <row r="18" spans="11:15" x14ac:dyDescent="0.3">
      <c r="K18" s="93"/>
      <c r="L18" s="109"/>
      <c r="M18" s="82" t="s">
        <v>64</v>
      </c>
      <c r="N18" s="86">
        <v>3708</v>
      </c>
      <c r="O18" s="88">
        <v>2472</v>
      </c>
    </row>
    <row r="19" spans="11:15" x14ac:dyDescent="0.3">
      <c r="K19" s="93"/>
      <c r="L19" s="109"/>
      <c r="M19" s="82" t="s">
        <v>65</v>
      </c>
      <c r="N19" s="86">
        <v>3090</v>
      </c>
      <c r="O19" s="88">
        <v>3090</v>
      </c>
    </row>
    <row r="20" spans="11:15" x14ac:dyDescent="0.3">
      <c r="K20" s="94"/>
      <c r="L20" s="110"/>
      <c r="M20" s="82" t="s">
        <v>66</v>
      </c>
      <c r="N20" s="89">
        <v>2472</v>
      </c>
      <c r="O20" s="88">
        <v>3708</v>
      </c>
    </row>
    <row r="21" spans="11:15" x14ac:dyDescent="0.3">
      <c r="K21" s="92">
        <v>5</v>
      </c>
      <c r="L21" s="108">
        <v>5934</v>
      </c>
      <c r="M21" s="82" t="s">
        <v>63</v>
      </c>
      <c r="N21" s="86">
        <v>5342</v>
      </c>
      <c r="O21" s="88">
        <v>592</v>
      </c>
    </row>
    <row r="22" spans="11:15" x14ac:dyDescent="0.3">
      <c r="K22" s="93"/>
      <c r="L22" s="109"/>
      <c r="M22" s="82" t="s">
        <v>64</v>
      </c>
      <c r="N22" s="86">
        <v>3562</v>
      </c>
      <c r="O22" s="88">
        <v>2372</v>
      </c>
    </row>
    <row r="23" spans="11:15" x14ac:dyDescent="0.3">
      <c r="K23" s="93"/>
      <c r="L23" s="109"/>
      <c r="M23" s="82" t="s">
        <v>65</v>
      </c>
      <c r="N23" s="86">
        <v>2968</v>
      </c>
      <c r="O23" s="88">
        <v>2966</v>
      </c>
    </row>
    <row r="24" spans="11:15" ht="17.25" thickBot="1" x14ac:dyDescent="0.35">
      <c r="K24" s="94"/>
      <c r="L24" s="110"/>
      <c r="M24" s="82" t="s">
        <v>66</v>
      </c>
      <c r="N24" s="90">
        <v>2374</v>
      </c>
      <c r="O24" s="91">
        <v>3560</v>
      </c>
    </row>
  </sheetData>
  <mergeCells count="15">
    <mergeCell ref="N3:O3"/>
    <mergeCell ref="M3:M4"/>
    <mergeCell ref="K3:K4"/>
    <mergeCell ref="L3:L4"/>
    <mergeCell ref="L5:L8"/>
    <mergeCell ref="F2:H2"/>
    <mergeCell ref="L9:L12"/>
    <mergeCell ref="L13:L16"/>
    <mergeCell ref="L17:L20"/>
    <mergeCell ref="L21:L24"/>
    <mergeCell ref="K5:K8"/>
    <mergeCell ref="K9:K12"/>
    <mergeCell ref="K13:K16"/>
    <mergeCell ref="K17:K20"/>
    <mergeCell ref="K21:K24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80"/>
  <sheetViews>
    <sheetView zoomScale="130" zoomScaleNormal="130" workbookViewId="0">
      <selection activeCell="N30" sqref="N30"/>
    </sheetView>
  </sheetViews>
  <sheetFormatPr defaultColWidth="9" defaultRowHeight="18" customHeight="1" x14ac:dyDescent="0.3"/>
  <cols>
    <col min="1" max="1" width="3.25" style="1" customWidth="1"/>
    <col min="2" max="2" width="8.625" style="1" customWidth="1"/>
    <col min="3" max="3" width="8.25" style="1" bestFit="1" customWidth="1"/>
    <col min="4" max="4" width="6.625" style="2" customWidth="1"/>
    <col min="5" max="9" width="9.625" style="1" customWidth="1"/>
    <col min="10" max="10" width="9" style="1" bestFit="1" customWidth="1"/>
    <col min="11" max="11" width="6.625" style="1" customWidth="1"/>
    <col min="12" max="13" width="9.625" style="1" customWidth="1"/>
    <col min="14" max="15" width="9.625" style="5" customWidth="1"/>
    <col min="16" max="16" width="59.875" style="1" customWidth="1"/>
    <col min="17" max="16384" width="9" style="1"/>
  </cols>
  <sheetData>
    <row r="2" spans="2:18" ht="18" customHeight="1" x14ac:dyDescent="0.3">
      <c r="B2" s="53" t="s">
        <v>80</v>
      </c>
      <c r="C2" s="54"/>
      <c r="D2" s="55"/>
      <c r="E2" s="54"/>
      <c r="F2" s="54"/>
      <c r="G2" s="54"/>
      <c r="H2" s="54"/>
      <c r="I2" s="54"/>
      <c r="J2" s="47"/>
      <c r="K2" s="125" t="s">
        <v>46</v>
      </c>
      <c r="L2" s="125"/>
      <c r="M2" s="125"/>
      <c r="N2" s="125"/>
      <c r="O2" s="126"/>
    </row>
    <row r="3" spans="2:18" ht="18" customHeight="1" x14ac:dyDescent="0.3">
      <c r="B3" s="46" t="s">
        <v>3</v>
      </c>
      <c r="C3" s="56"/>
      <c r="D3" s="57"/>
      <c r="E3" s="56"/>
      <c r="F3" s="56"/>
      <c r="G3" s="56"/>
      <c r="H3" s="56"/>
      <c r="I3" s="56"/>
      <c r="J3" s="48"/>
      <c r="K3" s="37" t="s">
        <v>32</v>
      </c>
      <c r="L3" s="35" t="s">
        <v>1</v>
      </c>
      <c r="M3" s="30" t="s">
        <v>27</v>
      </c>
      <c r="N3" s="30" t="s">
        <v>28</v>
      </c>
      <c r="O3" s="30" t="s">
        <v>29</v>
      </c>
    </row>
    <row r="4" spans="2:18" ht="18" customHeight="1" x14ac:dyDescent="0.3">
      <c r="B4" s="46" t="s">
        <v>45</v>
      </c>
      <c r="C4" s="56"/>
      <c r="D4" s="57"/>
      <c r="E4" s="56"/>
      <c r="F4" s="56"/>
      <c r="G4" s="56"/>
      <c r="H4" s="56"/>
      <c r="I4" s="56"/>
      <c r="J4" s="48"/>
      <c r="K4" s="61" t="s">
        <v>30</v>
      </c>
      <c r="L4" s="29">
        <v>8600</v>
      </c>
      <c r="M4" s="23">
        <v>2970</v>
      </c>
      <c r="N4" s="23">
        <v>2600</v>
      </c>
      <c r="O4" s="23">
        <v>6850</v>
      </c>
    </row>
    <row r="5" spans="2:18" ht="18" customHeight="1" x14ac:dyDescent="0.3">
      <c r="B5" s="58" t="s">
        <v>4</v>
      </c>
      <c r="C5" s="59"/>
      <c r="D5" s="60"/>
      <c r="E5" s="59"/>
      <c r="F5" s="59"/>
      <c r="G5" s="59"/>
      <c r="H5" s="59"/>
      <c r="I5" s="59"/>
      <c r="J5" s="17"/>
      <c r="K5" s="61" t="s">
        <v>31</v>
      </c>
      <c r="L5" s="29">
        <v>0</v>
      </c>
      <c r="M5" s="23">
        <f>SUM(M4,L4)</f>
        <v>11570</v>
      </c>
      <c r="N5" s="23">
        <f>SUM(N4,L4)</f>
        <v>11200</v>
      </c>
      <c r="O5" s="23">
        <f>SUM(O4,L4)</f>
        <v>15450</v>
      </c>
    </row>
    <row r="7" spans="2:18" ht="18" customHeight="1" x14ac:dyDescent="0.3">
      <c r="B7" s="15" t="s">
        <v>5</v>
      </c>
      <c r="C7" s="16">
        <v>9890</v>
      </c>
      <c r="D7" s="101" t="s">
        <v>6</v>
      </c>
      <c r="E7" s="102" t="s">
        <v>7</v>
      </c>
      <c r="F7" s="102"/>
      <c r="G7" s="102"/>
      <c r="H7" s="102"/>
      <c r="I7" s="15" t="s">
        <v>5</v>
      </c>
      <c r="J7" s="16">
        <v>14840</v>
      </c>
      <c r="K7" s="101" t="s">
        <v>6</v>
      </c>
      <c r="L7" s="114" t="s">
        <v>8</v>
      </c>
      <c r="M7" s="115"/>
      <c r="N7" s="115"/>
      <c r="O7" s="116"/>
    </row>
    <row r="8" spans="2:18" ht="18" customHeight="1" x14ac:dyDescent="0.3">
      <c r="B8" s="127" t="s">
        <v>9</v>
      </c>
      <c r="C8" s="103" t="s">
        <v>10</v>
      </c>
      <c r="D8" s="101"/>
      <c r="E8" s="122" t="s">
        <v>11</v>
      </c>
      <c r="F8" s="123"/>
      <c r="G8" s="124" t="s">
        <v>12</v>
      </c>
      <c r="H8" s="124"/>
      <c r="I8" s="127" t="s">
        <v>9</v>
      </c>
      <c r="J8" s="103" t="s">
        <v>10</v>
      </c>
      <c r="K8" s="101"/>
      <c r="L8" s="122" t="s">
        <v>11</v>
      </c>
      <c r="M8" s="123"/>
      <c r="N8" s="124" t="s">
        <v>12</v>
      </c>
      <c r="O8" s="124"/>
    </row>
    <row r="9" spans="2:18" ht="18" customHeight="1" x14ac:dyDescent="0.3">
      <c r="B9" s="128"/>
      <c r="C9" s="121"/>
      <c r="D9" s="101"/>
      <c r="E9" s="34" t="s">
        <v>13</v>
      </c>
      <c r="F9" s="34" t="s">
        <v>0</v>
      </c>
      <c r="G9" s="34" t="s">
        <v>13</v>
      </c>
      <c r="H9" s="34" t="s">
        <v>0</v>
      </c>
      <c r="I9" s="128"/>
      <c r="J9" s="121"/>
      <c r="K9" s="101"/>
      <c r="L9" s="34" t="s">
        <v>13</v>
      </c>
      <c r="M9" s="34" t="s">
        <v>0</v>
      </c>
      <c r="N9" s="34" t="s">
        <v>13</v>
      </c>
      <c r="O9" s="34" t="s">
        <v>0</v>
      </c>
    </row>
    <row r="10" spans="2:18" ht="18" customHeight="1" x14ac:dyDescent="0.3">
      <c r="B10" s="92">
        <v>1</v>
      </c>
      <c r="C10" s="95">
        <f>ROUNDDOWN((((C7+((B10-1)*(C7/2)))/B10)/2),0)</f>
        <v>4945</v>
      </c>
      <c r="D10" s="36" t="s">
        <v>14</v>
      </c>
      <c r="E10" s="3">
        <f>ROUNDUP(C10*0.85,0)</f>
        <v>4204</v>
      </c>
      <c r="F10" s="3">
        <f>C10-E10</f>
        <v>741</v>
      </c>
      <c r="G10" s="3">
        <f>ROUNDUP(C10*0.75,0)</f>
        <v>3709</v>
      </c>
      <c r="H10" s="3">
        <f>C10-G10</f>
        <v>1236</v>
      </c>
      <c r="I10" s="92">
        <v>1</v>
      </c>
      <c r="J10" s="95">
        <f>ROUNDDOWN((((J7+((I10-1)*(J7/2)))/I10)/2),0)</f>
        <v>7420</v>
      </c>
      <c r="K10" s="36" t="s">
        <v>14</v>
      </c>
      <c r="L10" s="3">
        <f>ROUNDUP(J10*0.85,0)</f>
        <v>6307</v>
      </c>
      <c r="M10" s="3">
        <f>J10-L10</f>
        <v>1113</v>
      </c>
      <c r="N10" s="3">
        <f>ROUNDUP(J10*0.75,0)</f>
        <v>5565</v>
      </c>
      <c r="O10" s="3">
        <f>J10-N10</f>
        <v>1855</v>
      </c>
      <c r="Q10" s="4"/>
      <c r="R10" s="4"/>
    </row>
    <row r="11" spans="2:18" ht="18" customHeight="1" x14ac:dyDescent="0.3">
      <c r="B11" s="93"/>
      <c r="C11" s="96"/>
      <c r="D11" s="36" t="s">
        <v>15</v>
      </c>
      <c r="E11" s="3">
        <f>ROUNDUP(C10*0.55,0)</f>
        <v>2720</v>
      </c>
      <c r="F11" s="3">
        <f>C10-E11</f>
        <v>2225</v>
      </c>
      <c r="G11" s="3">
        <f>ROUNDUP(C10*0.2,0)</f>
        <v>989</v>
      </c>
      <c r="H11" s="3">
        <f>C10-G11</f>
        <v>3956</v>
      </c>
      <c r="I11" s="93"/>
      <c r="J11" s="96"/>
      <c r="K11" s="36" t="s">
        <v>15</v>
      </c>
      <c r="L11" s="3">
        <f>ROUNDUP(J10*0.55,0)</f>
        <v>4081</v>
      </c>
      <c r="M11" s="3">
        <f>J10-L11</f>
        <v>3339</v>
      </c>
      <c r="N11" s="3">
        <f>ROUNDUP(J10*0.2,0)</f>
        <v>1484</v>
      </c>
      <c r="O11" s="3">
        <f>J10-N11</f>
        <v>5936</v>
      </c>
      <c r="P11" s="4"/>
      <c r="Q11" s="4"/>
      <c r="R11" s="4"/>
    </row>
    <row r="12" spans="2:18" ht="18" customHeight="1" x14ac:dyDescent="0.3">
      <c r="B12" s="94"/>
      <c r="C12" s="97"/>
      <c r="D12" s="36" t="s">
        <v>16</v>
      </c>
      <c r="E12" s="3">
        <f>ROUNDUP(C10*0.15,0)</f>
        <v>742</v>
      </c>
      <c r="F12" s="3">
        <f>C10-E12</f>
        <v>4203</v>
      </c>
      <c r="G12" s="3">
        <f>ROUNDUP(C10*0.15,0)</f>
        <v>742</v>
      </c>
      <c r="H12" s="3">
        <f>C10-G12</f>
        <v>4203</v>
      </c>
      <c r="I12" s="94"/>
      <c r="J12" s="97"/>
      <c r="K12" s="36" t="s">
        <v>16</v>
      </c>
      <c r="L12" s="3">
        <f>ROUNDUP(J10*0.15,0)</f>
        <v>1113</v>
      </c>
      <c r="M12" s="3">
        <f>J10-L12</f>
        <v>6307</v>
      </c>
      <c r="N12" s="3">
        <f>ROUNDUP(J10*0.15,0)</f>
        <v>1113</v>
      </c>
      <c r="O12" s="3">
        <f>J10-N12</f>
        <v>6307</v>
      </c>
      <c r="P12" s="4"/>
      <c r="Q12" s="4"/>
      <c r="R12" s="4"/>
    </row>
    <row r="13" spans="2:18" ht="18" customHeight="1" x14ac:dyDescent="0.3">
      <c r="B13" s="98">
        <v>2</v>
      </c>
      <c r="C13" s="95">
        <f>ROUNDDOWN((((C7+((B13-1)*(C7/2)))/B13)/2),0)</f>
        <v>3708</v>
      </c>
      <c r="D13" s="36" t="s">
        <v>14</v>
      </c>
      <c r="E13" s="3">
        <f>ROUNDUP(C13*0.85,0)</f>
        <v>3152</v>
      </c>
      <c r="F13" s="3">
        <f>C13-E13</f>
        <v>556</v>
      </c>
      <c r="G13" s="3">
        <f>ROUNDUP(C13*0.75,0)</f>
        <v>2781</v>
      </c>
      <c r="H13" s="3">
        <f>C13-G13</f>
        <v>927</v>
      </c>
      <c r="I13" s="98">
        <v>2</v>
      </c>
      <c r="J13" s="95">
        <f>ROUNDDOWN((((J7+((I13-1)*(J7/2)))/I13)/2),0)</f>
        <v>5565</v>
      </c>
      <c r="K13" s="36" t="s">
        <v>14</v>
      </c>
      <c r="L13" s="3">
        <f>ROUNDUP(J13*0.85,0)</f>
        <v>4731</v>
      </c>
      <c r="M13" s="3">
        <f>J13-L13</f>
        <v>834</v>
      </c>
      <c r="N13" s="3">
        <f>ROUNDUP(J13*0.75,0)</f>
        <v>4174</v>
      </c>
      <c r="O13" s="3">
        <f>J13-N13</f>
        <v>1391</v>
      </c>
      <c r="P13" s="4"/>
      <c r="Q13" s="4"/>
      <c r="R13" s="4"/>
    </row>
    <row r="14" spans="2:18" ht="18" customHeight="1" x14ac:dyDescent="0.3">
      <c r="B14" s="98"/>
      <c r="C14" s="96"/>
      <c r="D14" s="36" t="s">
        <v>15</v>
      </c>
      <c r="E14" s="3">
        <f>ROUNDUP(C13*0.55,0)</f>
        <v>2040</v>
      </c>
      <c r="F14" s="3">
        <f>C13-E14</f>
        <v>1668</v>
      </c>
      <c r="G14" s="3">
        <f>ROUNDUP(C13*0.2,0)</f>
        <v>742</v>
      </c>
      <c r="H14" s="3">
        <f>C13-G14</f>
        <v>2966</v>
      </c>
      <c r="I14" s="98"/>
      <c r="J14" s="96"/>
      <c r="K14" s="36" t="s">
        <v>15</v>
      </c>
      <c r="L14" s="3">
        <f>ROUNDUP(J13*0.55,0)</f>
        <v>3061</v>
      </c>
      <c r="M14" s="3">
        <f>J13-L14</f>
        <v>2504</v>
      </c>
      <c r="N14" s="3">
        <f>ROUNDUP(J13*0.2,0)</f>
        <v>1113</v>
      </c>
      <c r="O14" s="3">
        <f>J13-N14</f>
        <v>4452</v>
      </c>
      <c r="P14" s="4"/>
      <c r="Q14" s="4"/>
      <c r="R14" s="4"/>
    </row>
    <row r="15" spans="2:18" ht="18" customHeight="1" x14ac:dyDescent="0.3">
      <c r="B15" s="98"/>
      <c r="C15" s="97"/>
      <c r="D15" s="36" t="s">
        <v>16</v>
      </c>
      <c r="E15" s="3">
        <f>ROUNDUP(C13*0.15,0)</f>
        <v>557</v>
      </c>
      <c r="F15" s="3">
        <f>C13-E15</f>
        <v>3151</v>
      </c>
      <c r="G15" s="3">
        <f>ROUNDUP(C13*0.15,0)</f>
        <v>557</v>
      </c>
      <c r="H15" s="3">
        <f>C13-G15</f>
        <v>3151</v>
      </c>
      <c r="I15" s="98"/>
      <c r="J15" s="97"/>
      <c r="K15" s="36" t="s">
        <v>16</v>
      </c>
      <c r="L15" s="3">
        <f>ROUNDUP(J13*0.15,0)</f>
        <v>835</v>
      </c>
      <c r="M15" s="3">
        <f>J13-L15</f>
        <v>4730</v>
      </c>
      <c r="N15" s="3">
        <f>ROUNDUP(J13*0.15,0)</f>
        <v>835</v>
      </c>
      <c r="O15" s="3">
        <f>J13-N15</f>
        <v>4730</v>
      </c>
      <c r="P15" s="4"/>
      <c r="Q15" s="4"/>
      <c r="R15" s="4"/>
    </row>
    <row r="16" spans="2:18" ht="18" customHeight="1" x14ac:dyDescent="0.3">
      <c r="B16" s="98">
        <v>3</v>
      </c>
      <c r="C16" s="95">
        <f>ROUNDDOWN((((C7+((B16-1)*(C7/2)))/B16)/2),0)</f>
        <v>3296</v>
      </c>
      <c r="D16" s="36" t="s">
        <v>14</v>
      </c>
      <c r="E16" s="3">
        <f>ROUNDUP(C16*0.85,0)</f>
        <v>2802</v>
      </c>
      <c r="F16" s="3">
        <f>C16-E16</f>
        <v>494</v>
      </c>
      <c r="G16" s="3">
        <f>ROUNDUP(C16*0.75,0)</f>
        <v>2472</v>
      </c>
      <c r="H16" s="3">
        <f>C16-G16</f>
        <v>824</v>
      </c>
      <c r="I16" s="98">
        <v>3</v>
      </c>
      <c r="J16" s="95">
        <f>ROUNDDOWN((((J7+((I16-1)*(J7/2)))/I16)/2),0)</f>
        <v>4946</v>
      </c>
      <c r="K16" s="36" t="s">
        <v>14</v>
      </c>
      <c r="L16" s="3">
        <f>ROUNDUP(J16*0.85,0)</f>
        <v>4205</v>
      </c>
      <c r="M16" s="3">
        <f>J16-L16</f>
        <v>741</v>
      </c>
      <c r="N16" s="3">
        <f>ROUNDUP(J16*0.75,0)</f>
        <v>3710</v>
      </c>
      <c r="O16" s="3">
        <f>J16-N16</f>
        <v>1236</v>
      </c>
      <c r="P16" s="4"/>
      <c r="Q16" s="4"/>
      <c r="R16" s="4"/>
    </row>
    <row r="17" spans="2:18" ht="18" customHeight="1" x14ac:dyDescent="0.3">
      <c r="B17" s="98"/>
      <c r="C17" s="96"/>
      <c r="D17" s="36" t="s">
        <v>15</v>
      </c>
      <c r="E17" s="3">
        <f>ROUNDUP(C16*0.55,0)</f>
        <v>1813</v>
      </c>
      <c r="F17" s="3">
        <f>C16-E17</f>
        <v>1483</v>
      </c>
      <c r="G17" s="3">
        <f>ROUNDUP(C16*0.2,0)</f>
        <v>660</v>
      </c>
      <c r="H17" s="3">
        <f>C16-G17</f>
        <v>2636</v>
      </c>
      <c r="I17" s="98"/>
      <c r="J17" s="96"/>
      <c r="K17" s="36" t="s">
        <v>15</v>
      </c>
      <c r="L17" s="3">
        <f>ROUNDUP(J16*0.55,0)</f>
        <v>2721</v>
      </c>
      <c r="M17" s="3">
        <f>J16-L17</f>
        <v>2225</v>
      </c>
      <c r="N17" s="3">
        <f>ROUNDUP(J16*0.2,0)</f>
        <v>990</v>
      </c>
      <c r="O17" s="3">
        <f>J16-N17</f>
        <v>3956</v>
      </c>
      <c r="P17" s="4"/>
      <c r="Q17" s="4"/>
      <c r="R17" s="4"/>
    </row>
    <row r="18" spans="2:18" ht="18" customHeight="1" x14ac:dyDescent="0.3">
      <c r="B18" s="98"/>
      <c r="C18" s="97"/>
      <c r="D18" s="36" t="s">
        <v>16</v>
      </c>
      <c r="E18" s="3">
        <f>ROUNDUP(C16*0.15,0)</f>
        <v>495</v>
      </c>
      <c r="F18" s="3">
        <f>C16-E18</f>
        <v>2801</v>
      </c>
      <c r="G18" s="3">
        <f>ROUNDUP(C16*0.15,0)</f>
        <v>495</v>
      </c>
      <c r="H18" s="3">
        <f>C16-G18</f>
        <v>2801</v>
      </c>
      <c r="I18" s="98"/>
      <c r="J18" s="97"/>
      <c r="K18" s="36" t="s">
        <v>16</v>
      </c>
      <c r="L18" s="3">
        <f>ROUNDUP(J16*0.15,0)</f>
        <v>742</v>
      </c>
      <c r="M18" s="3">
        <f>J16-L18</f>
        <v>4204</v>
      </c>
      <c r="N18" s="3">
        <f>ROUNDUP(J16*0.15,0)</f>
        <v>742</v>
      </c>
      <c r="O18" s="3">
        <f>J16-N18</f>
        <v>4204</v>
      </c>
      <c r="P18" s="4"/>
      <c r="Q18" s="4"/>
      <c r="R18" s="4"/>
    </row>
    <row r="19" spans="2:18" ht="18" customHeight="1" x14ac:dyDescent="0.3">
      <c r="B19" s="98">
        <v>4</v>
      </c>
      <c r="C19" s="108">
        <f>ROUNDDOWN((((C7+((B19-1)*(C7/2)))/B19)/2),0)</f>
        <v>3090</v>
      </c>
      <c r="D19" s="31" t="s">
        <v>14</v>
      </c>
      <c r="E19" s="23">
        <f>ROUNDUP(C19*0.85,0)</f>
        <v>2627</v>
      </c>
      <c r="F19" s="23">
        <f>C19-E19</f>
        <v>463</v>
      </c>
      <c r="G19" s="23">
        <f>ROUNDUP(C19*0.75,0)</f>
        <v>2318</v>
      </c>
      <c r="H19" s="23">
        <f>C19-G19</f>
        <v>772</v>
      </c>
      <c r="I19" s="129">
        <v>4</v>
      </c>
      <c r="J19" s="108">
        <f>ROUNDDOWN((((J7+((I19-1)*(J7/2)))/I19)/2),0)</f>
        <v>4637</v>
      </c>
      <c r="K19" s="31" t="s">
        <v>14</v>
      </c>
      <c r="L19" s="23">
        <f>ROUNDUP(J19*0.85,0)</f>
        <v>3942</v>
      </c>
      <c r="M19" s="23">
        <f>J19-L19</f>
        <v>695</v>
      </c>
      <c r="N19" s="23">
        <f>ROUNDUP(J19*0.75,0)</f>
        <v>3478</v>
      </c>
      <c r="O19" s="23">
        <f>J19-N19</f>
        <v>1159</v>
      </c>
      <c r="P19" s="4"/>
      <c r="Q19" s="4"/>
      <c r="R19" s="4"/>
    </row>
    <row r="20" spans="2:18" ht="18" customHeight="1" x14ac:dyDescent="0.3">
      <c r="B20" s="98"/>
      <c r="C20" s="109"/>
      <c r="D20" s="31" t="s">
        <v>15</v>
      </c>
      <c r="E20" s="23">
        <f>ROUNDUP(C19*0.55,0)</f>
        <v>1700</v>
      </c>
      <c r="F20" s="23">
        <f>C19-E20</f>
        <v>1390</v>
      </c>
      <c r="G20" s="23">
        <f>ROUNDUP(C19*0.2,0)</f>
        <v>618</v>
      </c>
      <c r="H20" s="23">
        <f>C19-G20</f>
        <v>2472</v>
      </c>
      <c r="I20" s="129"/>
      <c r="J20" s="109"/>
      <c r="K20" s="31" t="s">
        <v>15</v>
      </c>
      <c r="L20" s="23">
        <f>ROUNDUP(J19*0.55,0)</f>
        <v>2551</v>
      </c>
      <c r="M20" s="23">
        <f>J19-L20</f>
        <v>2086</v>
      </c>
      <c r="N20" s="23">
        <f>ROUNDUP(J19*0.2,0)</f>
        <v>928</v>
      </c>
      <c r="O20" s="23">
        <f>J19-N20</f>
        <v>3709</v>
      </c>
      <c r="P20" s="4"/>
      <c r="Q20" s="4"/>
      <c r="R20" s="4"/>
    </row>
    <row r="21" spans="2:18" ht="18" customHeight="1" x14ac:dyDescent="0.3">
      <c r="B21" s="98"/>
      <c r="C21" s="110"/>
      <c r="D21" s="31" t="s">
        <v>16</v>
      </c>
      <c r="E21" s="23">
        <f>ROUNDUP(C19*0.15,0)</f>
        <v>464</v>
      </c>
      <c r="F21" s="23">
        <f>C19-E21</f>
        <v>2626</v>
      </c>
      <c r="G21" s="23">
        <f>ROUNDUP(C19*0.15,0)</f>
        <v>464</v>
      </c>
      <c r="H21" s="23">
        <f>C19-G21</f>
        <v>2626</v>
      </c>
      <c r="I21" s="129"/>
      <c r="J21" s="110"/>
      <c r="K21" s="31" t="s">
        <v>16</v>
      </c>
      <c r="L21" s="23">
        <f>ROUNDUP(J19*0.15,0)</f>
        <v>696</v>
      </c>
      <c r="M21" s="23">
        <f>J19-L21</f>
        <v>3941</v>
      </c>
      <c r="N21" s="23">
        <f>ROUNDUP(J19*0.15,0)</f>
        <v>696</v>
      </c>
      <c r="O21" s="23">
        <f>J19-N21</f>
        <v>3941</v>
      </c>
      <c r="P21" s="4"/>
      <c r="Q21" s="4"/>
      <c r="R21" s="4"/>
    </row>
    <row r="22" spans="2:18" ht="18" customHeight="1" x14ac:dyDescent="0.3">
      <c r="B22" s="98">
        <v>5</v>
      </c>
      <c r="C22" s="108">
        <f>ROUNDDOWN((((C7+((B22-1)*(C7/2)))/B22)/2),0)</f>
        <v>2967</v>
      </c>
      <c r="D22" s="31" t="s">
        <v>14</v>
      </c>
      <c r="E22" s="23">
        <f>ROUNDUP(C22*0.85,0)</f>
        <v>2522</v>
      </c>
      <c r="F22" s="23">
        <f>C22-E22</f>
        <v>445</v>
      </c>
      <c r="G22" s="23">
        <f>ROUNDUP(C22*0.75,0)</f>
        <v>2226</v>
      </c>
      <c r="H22" s="23">
        <f>C22-G22</f>
        <v>741</v>
      </c>
      <c r="I22" s="129">
        <v>5</v>
      </c>
      <c r="J22" s="108">
        <f>ROUNDDOWN((((J7+((I22-1)*(J7/2)))/I22)/2),0)</f>
        <v>4452</v>
      </c>
      <c r="K22" s="31" t="s">
        <v>14</v>
      </c>
      <c r="L22" s="23">
        <f>ROUNDUP(J22*0.85,0)</f>
        <v>3785</v>
      </c>
      <c r="M22" s="23">
        <f>J22-L22</f>
        <v>667</v>
      </c>
      <c r="N22" s="23">
        <f>ROUNDUP(J22*0.75,0)</f>
        <v>3339</v>
      </c>
      <c r="O22" s="23">
        <f>J22-N22</f>
        <v>1113</v>
      </c>
      <c r="P22" s="4"/>
      <c r="Q22" s="4"/>
      <c r="R22" s="4"/>
    </row>
    <row r="23" spans="2:18" ht="18" customHeight="1" x14ac:dyDescent="0.3">
      <c r="B23" s="98"/>
      <c r="C23" s="109"/>
      <c r="D23" s="31" t="s">
        <v>15</v>
      </c>
      <c r="E23" s="23">
        <f>ROUNDUP(C22*0.55,0)</f>
        <v>1632</v>
      </c>
      <c r="F23" s="23">
        <f>C22-E23</f>
        <v>1335</v>
      </c>
      <c r="G23" s="23">
        <f>ROUNDUP(C22*0.2,0)</f>
        <v>594</v>
      </c>
      <c r="H23" s="23">
        <f>C22-G23</f>
        <v>2373</v>
      </c>
      <c r="I23" s="129"/>
      <c r="J23" s="109"/>
      <c r="K23" s="31" t="s">
        <v>15</v>
      </c>
      <c r="L23" s="23">
        <f>ROUNDUP(J22*0.55,0)</f>
        <v>2449</v>
      </c>
      <c r="M23" s="23">
        <f>J22-L23</f>
        <v>2003</v>
      </c>
      <c r="N23" s="23">
        <f>ROUNDUP(J22*0.2,0)</f>
        <v>891</v>
      </c>
      <c r="O23" s="23">
        <f>J22-N23</f>
        <v>3561</v>
      </c>
      <c r="P23" s="4"/>
      <c r="Q23" s="4"/>
      <c r="R23" s="4"/>
    </row>
    <row r="24" spans="2:18" ht="18" customHeight="1" x14ac:dyDescent="0.3">
      <c r="B24" s="98"/>
      <c r="C24" s="110"/>
      <c r="D24" s="31" t="s">
        <v>16</v>
      </c>
      <c r="E24" s="23">
        <f>ROUNDUP(C22*0.15,0)</f>
        <v>446</v>
      </c>
      <c r="F24" s="23">
        <f>C22-E24</f>
        <v>2521</v>
      </c>
      <c r="G24" s="23">
        <f>ROUNDUP(C22*0.15,0)</f>
        <v>446</v>
      </c>
      <c r="H24" s="23">
        <f>C22-G24</f>
        <v>2521</v>
      </c>
      <c r="I24" s="129"/>
      <c r="J24" s="110"/>
      <c r="K24" s="31" t="s">
        <v>16</v>
      </c>
      <c r="L24" s="23">
        <f>ROUNDUP(J22*0.15,0)</f>
        <v>668</v>
      </c>
      <c r="M24" s="23">
        <f>J22-L24</f>
        <v>3784</v>
      </c>
      <c r="N24" s="23">
        <f>ROUNDUP(J22*0.15,0)</f>
        <v>668</v>
      </c>
      <c r="O24" s="23">
        <f>J22-N24</f>
        <v>3784</v>
      </c>
      <c r="P24" s="4"/>
      <c r="Q24" s="4"/>
      <c r="R24" s="4"/>
    </row>
    <row r="25" spans="2:18" ht="18" customHeight="1" x14ac:dyDescent="0.3">
      <c r="M25" s="5"/>
    </row>
    <row r="26" spans="2:18" ht="18" customHeight="1" x14ac:dyDescent="0.3">
      <c r="B26" s="15" t="s">
        <v>5</v>
      </c>
      <c r="C26" s="16">
        <v>12860</v>
      </c>
      <c r="D26" s="101" t="s">
        <v>6</v>
      </c>
      <c r="E26" s="102" t="s">
        <v>17</v>
      </c>
      <c r="F26" s="102"/>
      <c r="G26" s="102"/>
      <c r="H26" s="102"/>
      <c r="I26" s="15" t="s">
        <v>5</v>
      </c>
      <c r="J26" s="16">
        <f>C26*1.5</f>
        <v>19290</v>
      </c>
      <c r="K26" s="101" t="s">
        <v>6</v>
      </c>
      <c r="L26" s="114" t="s">
        <v>18</v>
      </c>
      <c r="M26" s="115"/>
      <c r="N26" s="115"/>
      <c r="O26" s="116"/>
    </row>
    <row r="27" spans="2:18" ht="18" customHeight="1" x14ac:dyDescent="0.3">
      <c r="B27" s="127" t="s">
        <v>9</v>
      </c>
      <c r="C27" s="103" t="s">
        <v>10</v>
      </c>
      <c r="D27" s="101"/>
      <c r="E27" s="122" t="s">
        <v>11</v>
      </c>
      <c r="F27" s="123"/>
      <c r="G27" s="124" t="s">
        <v>12</v>
      </c>
      <c r="H27" s="124"/>
      <c r="I27" s="127" t="s">
        <v>9</v>
      </c>
      <c r="J27" s="103" t="s">
        <v>10</v>
      </c>
      <c r="K27" s="101"/>
      <c r="L27" s="122" t="s">
        <v>11</v>
      </c>
      <c r="M27" s="123"/>
      <c r="N27" s="124" t="s">
        <v>12</v>
      </c>
      <c r="O27" s="124"/>
    </row>
    <row r="28" spans="2:18" ht="18" customHeight="1" x14ac:dyDescent="0.3">
      <c r="B28" s="128"/>
      <c r="C28" s="121"/>
      <c r="D28" s="101"/>
      <c r="E28" s="34" t="s">
        <v>13</v>
      </c>
      <c r="F28" s="34" t="s">
        <v>0</v>
      </c>
      <c r="G28" s="34" t="s">
        <v>13</v>
      </c>
      <c r="H28" s="34" t="s">
        <v>0</v>
      </c>
      <c r="I28" s="128"/>
      <c r="J28" s="121"/>
      <c r="K28" s="101"/>
      <c r="L28" s="34" t="s">
        <v>13</v>
      </c>
      <c r="M28" s="34" t="s">
        <v>0</v>
      </c>
      <c r="N28" s="34" t="s">
        <v>13</v>
      </c>
      <c r="O28" s="34" t="s">
        <v>0</v>
      </c>
    </row>
    <row r="29" spans="2:18" ht="18" customHeight="1" x14ac:dyDescent="0.3">
      <c r="B29" s="92">
        <v>1</v>
      </c>
      <c r="C29" s="95">
        <f>ROUNDDOWN((((C26+((B29-1)*(C26/2)))/B29)/2),0)</f>
        <v>6430</v>
      </c>
      <c r="D29" s="36" t="s">
        <v>14</v>
      </c>
      <c r="E29" s="3">
        <f t="shared" ref="E29:E43" si="0">E10</f>
        <v>4204</v>
      </c>
      <c r="F29" s="3">
        <f>C29-E29</f>
        <v>2226</v>
      </c>
      <c r="G29" s="3">
        <f t="shared" ref="G29:G43" si="1">G10</f>
        <v>3709</v>
      </c>
      <c r="H29" s="3">
        <f>C29-G29</f>
        <v>2721</v>
      </c>
      <c r="I29" s="92">
        <v>1</v>
      </c>
      <c r="J29" s="130">
        <f>ROUNDDOWN((((J26+((I29-1)*(J26/2)))/I29)/2),0)</f>
        <v>9645</v>
      </c>
      <c r="K29" s="36" t="s">
        <v>14</v>
      </c>
      <c r="L29" s="32">
        <f t="shared" ref="L29:L43" si="2">L10</f>
        <v>6307</v>
      </c>
      <c r="M29" s="32">
        <f>J29-L29</f>
        <v>3338</v>
      </c>
      <c r="N29" s="32">
        <f t="shared" ref="N29:N43" si="3">N10</f>
        <v>5565</v>
      </c>
      <c r="O29" s="32">
        <f>$J$29-N29</f>
        <v>4080</v>
      </c>
    </row>
    <row r="30" spans="2:18" ht="18" customHeight="1" x14ac:dyDescent="0.3">
      <c r="B30" s="93"/>
      <c r="C30" s="96"/>
      <c r="D30" s="36" t="s">
        <v>15</v>
      </c>
      <c r="E30" s="3">
        <f t="shared" si="0"/>
        <v>2720</v>
      </c>
      <c r="F30" s="3">
        <f>C29-E30</f>
        <v>3710</v>
      </c>
      <c r="G30" s="3">
        <f t="shared" si="1"/>
        <v>989</v>
      </c>
      <c r="H30" s="3">
        <f>C29-G30</f>
        <v>5441</v>
      </c>
      <c r="I30" s="93"/>
      <c r="J30" s="131"/>
      <c r="K30" s="36" t="s">
        <v>15</v>
      </c>
      <c r="L30" s="32">
        <f t="shared" si="2"/>
        <v>4081</v>
      </c>
      <c r="M30" s="32">
        <f>J29-L30</f>
        <v>5564</v>
      </c>
      <c r="N30" s="32">
        <f t="shared" si="3"/>
        <v>1484</v>
      </c>
      <c r="O30" s="32">
        <f t="shared" ref="O30:O31" si="4">$J$29-N30</f>
        <v>8161</v>
      </c>
    </row>
    <row r="31" spans="2:18" ht="18" customHeight="1" x14ac:dyDescent="0.3">
      <c r="B31" s="94"/>
      <c r="C31" s="97"/>
      <c r="D31" s="36" t="s">
        <v>16</v>
      </c>
      <c r="E31" s="3">
        <f t="shared" si="0"/>
        <v>742</v>
      </c>
      <c r="F31" s="3">
        <f>C29-E31</f>
        <v>5688</v>
      </c>
      <c r="G31" s="3">
        <f t="shared" si="1"/>
        <v>742</v>
      </c>
      <c r="H31" s="3">
        <f>C29-G31</f>
        <v>5688</v>
      </c>
      <c r="I31" s="94"/>
      <c r="J31" s="132"/>
      <c r="K31" s="36" t="s">
        <v>16</v>
      </c>
      <c r="L31" s="32">
        <f t="shared" si="2"/>
        <v>1113</v>
      </c>
      <c r="M31" s="32">
        <f>J29-L31</f>
        <v>8532</v>
      </c>
      <c r="N31" s="32">
        <f t="shared" si="3"/>
        <v>1113</v>
      </c>
      <c r="O31" s="32">
        <f t="shared" si="4"/>
        <v>8532</v>
      </c>
    </row>
    <row r="32" spans="2:18" ht="18" customHeight="1" x14ac:dyDescent="0.3">
      <c r="B32" s="98">
        <v>2</v>
      </c>
      <c r="C32" s="95">
        <f>ROUNDDOWN((((C26+((B32-1)*(C26/2)))/B32)/2),0)</f>
        <v>4822</v>
      </c>
      <c r="D32" s="36" t="s">
        <v>14</v>
      </c>
      <c r="E32" s="3">
        <f t="shared" si="0"/>
        <v>3152</v>
      </c>
      <c r="F32" s="3">
        <f>C32-E32</f>
        <v>1670</v>
      </c>
      <c r="G32" s="3">
        <f t="shared" si="1"/>
        <v>2781</v>
      </c>
      <c r="H32" s="3">
        <f>C32-G32</f>
        <v>2041</v>
      </c>
      <c r="I32" s="98">
        <v>2</v>
      </c>
      <c r="J32" s="130">
        <f>ROUNDDOWN((((J26+((I32-1)*(J26/2)))/I32)/2),0)</f>
        <v>7233</v>
      </c>
      <c r="K32" s="36" t="s">
        <v>14</v>
      </c>
      <c r="L32" s="32">
        <f t="shared" si="2"/>
        <v>4731</v>
      </c>
      <c r="M32" s="32">
        <f>J32-L32</f>
        <v>2502</v>
      </c>
      <c r="N32" s="32">
        <f t="shared" si="3"/>
        <v>4174</v>
      </c>
      <c r="O32" s="32">
        <f>$J$32-N32</f>
        <v>3059</v>
      </c>
    </row>
    <row r="33" spans="2:15" ht="18" customHeight="1" x14ac:dyDescent="0.3">
      <c r="B33" s="98"/>
      <c r="C33" s="96"/>
      <c r="D33" s="36" t="s">
        <v>15</v>
      </c>
      <c r="E33" s="3">
        <f t="shared" si="0"/>
        <v>2040</v>
      </c>
      <c r="F33" s="3">
        <f>C32-E33</f>
        <v>2782</v>
      </c>
      <c r="G33" s="3">
        <f t="shared" si="1"/>
        <v>742</v>
      </c>
      <c r="H33" s="3">
        <f>C32-G33</f>
        <v>4080</v>
      </c>
      <c r="I33" s="98"/>
      <c r="J33" s="131"/>
      <c r="K33" s="36" t="s">
        <v>15</v>
      </c>
      <c r="L33" s="32">
        <f t="shared" si="2"/>
        <v>3061</v>
      </c>
      <c r="M33" s="32">
        <f>J32-L33</f>
        <v>4172</v>
      </c>
      <c r="N33" s="32">
        <f t="shared" si="3"/>
        <v>1113</v>
      </c>
      <c r="O33" s="32">
        <f t="shared" ref="O33:O34" si="5">$J$32-N33</f>
        <v>6120</v>
      </c>
    </row>
    <row r="34" spans="2:15" ht="18" customHeight="1" x14ac:dyDescent="0.3">
      <c r="B34" s="98"/>
      <c r="C34" s="97"/>
      <c r="D34" s="36" t="s">
        <v>16</v>
      </c>
      <c r="E34" s="3">
        <f t="shared" si="0"/>
        <v>557</v>
      </c>
      <c r="F34" s="3">
        <f>C32-E34</f>
        <v>4265</v>
      </c>
      <c r="G34" s="3">
        <f t="shared" si="1"/>
        <v>557</v>
      </c>
      <c r="H34" s="3">
        <f>C32-G34</f>
        <v>4265</v>
      </c>
      <c r="I34" s="98"/>
      <c r="J34" s="132"/>
      <c r="K34" s="36" t="s">
        <v>16</v>
      </c>
      <c r="L34" s="32">
        <f t="shared" si="2"/>
        <v>835</v>
      </c>
      <c r="M34" s="32">
        <f>J32-L34</f>
        <v>6398</v>
      </c>
      <c r="N34" s="32">
        <f t="shared" si="3"/>
        <v>835</v>
      </c>
      <c r="O34" s="32">
        <f t="shared" si="5"/>
        <v>6398</v>
      </c>
    </row>
    <row r="35" spans="2:15" ht="18" customHeight="1" x14ac:dyDescent="0.3">
      <c r="B35" s="98">
        <v>3</v>
      </c>
      <c r="C35" s="95">
        <f>ROUNDDOWN((((C26+((B35-1)*(C26/2)))/B35)/2),0)</f>
        <v>4286</v>
      </c>
      <c r="D35" s="36" t="s">
        <v>14</v>
      </c>
      <c r="E35" s="3">
        <f t="shared" si="0"/>
        <v>2802</v>
      </c>
      <c r="F35" s="3">
        <f>C35-E35</f>
        <v>1484</v>
      </c>
      <c r="G35" s="3">
        <f t="shared" si="1"/>
        <v>2472</v>
      </c>
      <c r="H35" s="3">
        <f>C35-G35</f>
        <v>1814</v>
      </c>
      <c r="I35" s="98">
        <v>3</v>
      </c>
      <c r="J35" s="130">
        <f>ROUNDDOWN((((J26+((I35-1)*(J26/2)))/I35)/2), 0)</f>
        <v>6430</v>
      </c>
      <c r="K35" s="36" t="s">
        <v>14</v>
      </c>
      <c r="L35" s="32">
        <f t="shared" si="2"/>
        <v>4205</v>
      </c>
      <c r="M35" s="32">
        <f>J35-L35</f>
        <v>2225</v>
      </c>
      <c r="N35" s="32">
        <f t="shared" si="3"/>
        <v>3710</v>
      </c>
      <c r="O35" s="32">
        <f>$J$35-N35</f>
        <v>2720</v>
      </c>
    </row>
    <row r="36" spans="2:15" ht="18" customHeight="1" x14ac:dyDescent="0.3">
      <c r="B36" s="98"/>
      <c r="C36" s="96"/>
      <c r="D36" s="36" t="s">
        <v>15</v>
      </c>
      <c r="E36" s="3">
        <f t="shared" si="0"/>
        <v>1813</v>
      </c>
      <c r="F36" s="3">
        <f>C35-E36</f>
        <v>2473</v>
      </c>
      <c r="G36" s="3">
        <f t="shared" si="1"/>
        <v>660</v>
      </c>
      <c r="H36" s="3">
        <f>C35-G36</f>
        <v>3626</v>
      </c>
      <c r="I36" s="98"/>
      <c r="J36" s="131"/>
      <c r="K36" s="36" t="s">
        <v>15</v>
      </c>
      <c r="L36" s="32">
        <f t="shared" si="2"/>
        <v>2721</v>
      </c>
      <c r="M36" s="32">
        <f>J35-L36</f>
        <v>3709</v>
      </c>
      <c r="N36" s="32">
        <f t="shared" si="3"/>
        <v>990</v>
      </c>
      <c r="O36" s="32">
        <f t="shared" ref="O36:O37" si="6">$J$35-N36</f>
        <v>5440</v>
      </c>
    </row>
    <row r="37" spans="2:15" ht="18" customHeight="1" x14ac:dyDescent="0.3">
      <c r="B37" s="98"/>
      <c r="C37" s="97"/>
      <c r="D37" s="36" t="s">
        <v>16</v>
      </c>
      <c r="E37" s="3">
        <f t="shared" si="0"/>
        <v>495</v>
      </c>
      <c r="F37" s="3">
        <f>C35-E37</f>
        <v>3791</v>
      </c>
      <c r="G37" s="3">
        <f t="shared" si="1"/>
        <v>495</v>
      </c>
      <c r="H37" s="3">
        <f>C35-G37</f>
        <v>3791</v>
      </c>
      <c r="I37" s="98"/>
      <c r="J37" s="132"/>
      <c r="K37" s="36" t="s">
        <v>16</v>
      </c>
      <c r="L37" s="32">
        <f t="shared" si="2"/>
        <v>742</v>
      </c>
      <c r="M37" s="32">
        <f>J35-L37</f>
        <v>5688</v>
      </c>
      <c r="N37" s="32">
        <f t="shared" si="3"/>
        <v>742</v>
      </c>
      <c r="O37" s="32">
        <f t="shared" si="6"/>
        <v>5688</v>
      </c>
    </row>
    <row r="38" spans="2:15" ht="18" customHeight="1" x14ac:dyDescent="0.3">
      <c r="B38" s="98">
        <v>4</v>
      </c>
      <c r="C38" s="108">
        <f>ROUNDDOWN((((C26+((B38-1)*(C26/2)))/B38)/2),0)</f>
        <v>4018</v>
      </c>
      <c r="D38" s="31" t="s">
        <v>14</v>
      </c>
      <c r="E38" s="23">
        <f t="shared" si="0"/>
        <v>2627</v>
      </c>
      <c r="F38" s="23">
        <f>C38-E38</f>
        <v>1391</v>
      </c>
      <c r="G38" s="23">
        <f t="shared" si="1"/>
        <v>2318</v>
      </c>
      <c r="H38" s="23">
        <f>C38-G38</f>
        <v>1700</v>
      </c>
      <c r="I38" s="129">
        <v>4</v>
      </c>
      <c r="J38" s="133">
        <f>ROUNDDOWN((((J26+((I38-1)*(J26/2)))/I38)/2),0)</f>
        <v>6028</v>
      </c>
      <c r="K38" s="31" t="s">
        <v>14</v>
      </c>
      <c r="L38" s="33">
        <f t="shared" si="2"/>
        <v>3942</v>
      </c>
      <c r="M38" s="33">
        <f>J38-L38</f>
        <v>2086</v>
      </c>
      <c r="N38" s="33">
        <f t="shared" si="3"/>
        <v>3478</v>
      </c>
      <c r="O38" s="33">
        <f>J38-N38</f>
        <v>2550</v>
      </c>
    </row>
    <row r="39" spans="2:15" ht="18" customHeight="1" x14ac:dyDescent="0.3">
      <c r="B39" s="98"/>
      <c r="C39" s="109"/>
      <c r="D39" s="31" t="s">
        <v>15</v>
      </c>
      <c r="E39" s="23">
        <f t="shared" si="0"/>
        <v>1700</v>
      </c>
      <c r="F39" s="23">
        <f>C38-E39</f>
        <v>2318</v>
      </c>
      <c r="G39" s="23">
        <f t="shared" si="1"/>
        <v>618</v>
      </c>
      <c r="H39" s="23">
        <f>C38-G39</f>
        <v>3400</v>
      </c>
      <c r="I39" s="129"/>
      <c r="J39" s="134"/>
      <c r="K39" s="31" t="s">
        <v>15</v>
      </c>
      <c r="L39" s="33">
        <f t="shared" si="2"/>
        <v>2551</v>
      </c>
      <c r="M39" s="33">
        <f>J38-L39</f>
        <v>3477</v>
      </c>
      <c r="N39" s="33">
        <f t="shared" si="3"/>
        <v>928</v>
      </c>
      <c r="O39" s="33">
        <f>J38-N39</f>
        <v>5100</v>
      </c>
    </row>
    <row r="40" spans="2:15" ht="18" customHeight="1" x14ac:dyDescent="0.3">
      <c r="B40" s="98"/>
      <c r="C40" s="110"/>
      <c r="D40" s="31" t="s">
        <v>16</v>
      </c>
      <c r="E40" s="23">
        <f t="shared" si="0"/>
        <v>464</v>
      </c>
      <c r="F40" s="23">
        <f>C38-E40</f>
        <v>3554</v>
      </c>
      <c r="G40" s="23">
        <f t="shared" si="1"/>
        <v>464</v>
      </c>
      <c r="H40" s="23">
        <f>C38-G40</f>
        <v>3554</v>
      </c>
      <c r="I40" s="129"/>
      <c r="J40" s="135"/>
      <c r="K40" s="31" t="s">
        <v>16</v>
      </c>
      <c r="L40" s="33">
        <f t="shared" si="2"/>
        <v>696</v>
      </c>
      <c r="M40" s="33">
        <f>J38-L40</f>
        <v>5332</v>
      </c>
      <c r="N40" s="33">
        <f t="shared" si="3"/>
        <v>696</v>
      </c>
      <c r="O40" s="33">
        <f>J38-N40</f>
        <v>5332</v>
      </c>
    </row>
    <row r="41" spans="2:15" ht="18" customHeight="1" x14ac:dyDescent="0.3">
      <c r="B41" s="98">
        <v>5</v>
      </c>
      <c r="C41" s="108">
        <f>ROUNDDOWN((((C26+((B41-1)*(C26/2)))/B41)/2),0)</f>
        <v>3858</v>
      </c>
      <c r="D41" s="31" t="s">
        <v>14</v>
      </c>
      <c r="E41" s="23">
        <f t="shared" si="0"/>
        <v>2522</v>
      </c>
      <c r="F41" s="23">
        <f>C41-E41</f>
        <v>1336</v>
      </c>
      <c r="G41" s="23">
        <f t="shared" si="1"/>
        <v>2226</v>
      </c>
      <c r="H41" s="23">
        <f>C41-G41</f>
        <v>1632</v>
      </c>
      <c r="I41" s="129">
        <v>5</v>
      </c>
      <c r="J41" s="133">
        <f>ROUNDDOWN((((J26+((I41-1)*(J26/2)))/I41)/2),0)</f>
        <v>5787</v>
      </c>
      <c r="K41" s="31" t="s">
        <v>14</v>
      </c>
      <c r="L41" s="33">
        <f t="shared" si="2"/>
        <v>3785</v>
      </c>
      <c r="M41" s="33">
        <f>J41-L41</f>
        <v>2002</v>
      </c>
      <c r="N41" s="33">
        <f t="shared" si="3"/>
        <v>3339</v>
      </c>
      <c r="O41" s="33">
        <f>J41-N41</f>
        <v>2448</v>
      </c>
    </row>
    <row r="42" spans="2:15" ht="18" customHeight="1" x14ac:dyDescent="0.3">
      <c r="B42" s="98"/>
      <c r="C42" s="109"/>
      <c r="D42" s="31" t="s">
        <v>15</v>
      </c>
      <c r="E42" s="23">
        <f t="shared" si="0"/>
        <v>1632</v>
      </c>
      <c r="F42" s="23">
        <f>C41-E42</f>
        <v>2226</v>
      </c>
      <c r="G42" s="23">
        <f t="shared" si="1"/>
        <v>594</v>
      </c>
      <c r="H42" s="23">
        <f>C41-G42</f>
        <v>3264</v>
      </c>
      <c r="I42" s="129"/>
      <c r="J42" s="134"/>
      <c r="K42" s="31" t="s">
        <v>15</v>
      </c>
      <c r="L42" s="33">
        <f t="shared" si="2"/>
        <v>2449</v>
      </c>
      <c r="M42" s="33">
        <f>J41-L42</f>
        <v>3338</v>
      </c>
      <c r="N42" s="33">
        <f t="shared" si="3"/>
        <v>891</v>
      </c>
      <c r="O42" s="33">
        <f>J41-N42</f>
        <v>4896</v>
      </c>
    </row>
    <row r="43" spans="2:15" ht="18" customHeight="1" x14ac:dyDescent="0.3">
      <c r="B43" s="98"/>
      <c r="C43" s="110"/>
      <c r="D43" s="31" t="s">
        <v>16</v>
      </c>
      <c r="E43" s="23">
        <f t="shared" si="0"/>
        <v>446</v>
      </c>
      <c r="F43" s="23">
        <f>C41-E43</f>
        <v>3412</v>
      </c>
      <c r="G43" s="23">
        <f t="shared" si="1"/>
        <v>446</v>
      </c>
      <c r="H43" s="23">
        <f>C41-G43</f>
        <v>3412</v>
      </c>
      <c r="I43" s="129"/>
      <c r="J43" s="135"/>
      <c r="K43" s="31" t="s">
        <v>16</v>
      </c>
      <c r="L43" s="33">
        <f t="shared" si="2"/>
        <v>668</v>
      </c>
      <c r="M43" s="33">
        <f>J41-L43</f>
        <v>5119</v>
      </c>
      <c r="N43" s="33">
        <f t="shared" si="3"/>
        <v>668</v>
      </c>
      <c r="O43" s="33">
        <f>J41-N43</f>
        <v>5119</v>
      </c>
    </row>
    <row r="44" spans="2:15" ht="18" customHeight="1" x14ac:dyDescent="0.3">
      <c r="N44" s="1"/>
      <c r="O44" s="1"/>
    </row>
    <row r="45" spans="2:15" ht="18" customHeight="1" x14ac:dyDescent="0.3">
      <c r="B45" s="15" t="s">
        <v>5</v>
      </c>
      <c r="C45" s="16">
        <v>11860</v>
      </c>
      <c r="D45" s="101" t="s">
        <v>6</v>
      </c>
      <c r="E45" s="102" t="s">
        <v>19</v>
      </c>
      <c r="F45" s="102"/>
      <c r="G45" s="102"/>
      <c r="H45" s="102"/>
      <c r="I45" s="15" t="s">
        <v>5</v>
      </c>
      <c r="J45" s="16">
        <v>17790</v>
      </c>
      <c r="K45" s="101" t="s">
        <v>6</v>
      </c>
      <c r="L45" s="114" t="s">
        <v>20</v>
      </c>
      <c r="M45" s="115"/>
      <c r="N45" s="115"/>
      <c r="O45" s="116"/>
    </row>
    <row r="46" spans="2:15" ht="18" customHeight="1" x14ac:dyDescent="0.3">
      <c r="B46" s="127" t="s">
        <v>9</v>
      </c>
      <c r="C46" s="103" t="s">
        <v>10</v>
      </c>
      <c r="D46" s="101"/>
      <c r="E46" s="122" t="s">
        <v>11</v>
      </c>
      <c r="F46" s="123"/>
      <c r="G46" s="124" t="s">
        <v>12</v>
      </c>
      <c r="H46" s="124"/>
      <c r="I46" s="127" t="s">
        <v>9</v>
      </c>
      <c r="J46" s="103" t="s">
        <v>10</v>
      </c>
      <c r="K46" s="101"/>
      <c r="L46" s="122" t="s">
        <v>11</v>
      </c>
      <c r="M46" s="123"/>
      <c r="N46" s="124" t="s">
        <v>12</v>
      </c>
      <c r="O46" s="124"/>
    </row>
    <row r="47" spans="2:15" ht="18" customHeight="1" x14ac:dyDescent="0.3">
      <c r="B47" s="128"/>
      <c r="C47" s="121"/>
      <c r="D47" s="101"/>
      <c r="E47" s="34" t="s">
        <v>13</v>
      </c>
      <c r="F47" s="34" t="s">
        <v>0</v>
      </c>
      <c r="G47" s="34" t="s">
        <v>13</v>
      </c>
      <c r="H47" s="34" t="s">
        <v>0</v>
      </c>
      <c r="I47" s="128"/>
      <c r="J47" s="121"/>
      <c r="K47" s="101"/>
      <c r="L47" s="34" t="s">
        <v>13</v>
      </c>
      <c r="M47" s="34" t="s">
        <v>0</v>
      </c>
      <c r="N47" s="34" t="s">
        <v>13</v>
      </c>
      <c r="O47" s="34" t="s">
        <v>0</v>
      </c>
    </row>
    <row r="48" spans="2:15" ht="18" customHeight="1" x14ac:dyDescent="0.3">
      <c r="B48" s="136">
        <v>1</v>
      </c>
      <c r="C48" s="139">
        <f>ROUNDDOWN((((C45+((B48-1)*(C45/2)))/B48)/2),0)</f>
        <v>5930</v>
      </c>
      <c r="D48" s="49" t="s">
        <v>14</v>
      </c>
      <c r="E48" s="50">
        <f>ROUNDUP(C48*0.85,0)</f>
        <v>5041</v>
      </c>
      <c r="F48" s="50">
        <f>C48-E48</f>
        <v>889</v>
      </c>
      <c r="G48" s="50">
        <f>ROUNDUP(C48*0.75,0)</f>
        <v>4448</v>
      </c>
      <c r="H48" s="50">
        <f>C48-G48</f>
        <v>1482</v>
      </c>
      <c r="I48" s="142">
        <v>1</v>
      </c>
      <c r="J48" s="145">
        <f>ROUNDDOWN((((J45+((I48-1)*(J45/2)))/I48)/2),0)</f>
        <v>8895</v>
      </c>
      <c r="K48" s="51" t="s">
        <v>14</v>
      </c>
      <c r="L48" s="50">
        <f>ROUNDUP(C48*1.5*0.85,0)</f>
        <v>7561</v>
      </c>
      <c r="M48" s="50">
        <f>$J$48-L48</f>
        <v>1334</v>
      </c>
      <c r="N48" s="50">
        <f>ROUNDUP(C48*1.5*0.75,0)</f>
        <v>6672</v>
      </c>
      <c r="O48" s="50">
        <f>$J$48-N48</f>
        <v>2223</v>
      </c>
    </row>
    <row r="49" spans="2:15" ht="18" customHeight="1" x14ac:dyDescent="0.3">
      <c r="B49" s="137"/>
      <c r="C49" s="140"/>
      <c r="D49" s="49" t="s">
        <v>15</v>
      </c>
      <c r="E49" s="50">
        <f>ROUNDUP(C48*0.55,0)</f>
        <v>3262</v>
      </c>
      <c r="F49" s="50">
        <f>C48-E49</f>
        <v>2668</v>
      </c>
      <c r="G49" s="50">
        <f>ROUNDUP(C48*0.5,0)</f>
        <v>2965</v>
      </c>
      <c r="H49" s="50">
        <f>C48-G49</f>
        <v>2965</v>
      </c>
      <c r="I49" s="143"/>
      <c r="J49" s="146"/>
      <c r="K49" s="51" t="s">
        <v>15</v>
      </c>
      <c r="L49" s="50">
        <f>ROUNDUP(C48*1.5*0.55,0)</f>
        <v>4893</v>
      </c>
      <c r="M49" s="50">
        <f t="shared" ref="M49:M50" si="7">$J$48-L49</f>
        <v>4002</v>
      </c>
      <c r="N49" s="50">
        <f>ROUNDUP(C48*1.5*0.5,0)</f>
        <v>4448</v>
      </c>
      <c r="O49" s="50">
        <f t="shared" ref="O49:O50" si="8">$J$48-N49</f>
        <v>4447</v>
      </c>
    </row>
    <row r="50" spans="2:15" ht="18" customHeight="1" x14ac:dyDescent="0.3">
      <c r="B50" s="138"/>
      <c r="C50" s="141"/>
      <c r="D50" s="49" t="s">
        <v>33</v>
      </c>
      <c r="E50" s="50">
        <f>ROUNDUP(C48*0.5,0)</f>
        <v>2965</v>
      </c>
      <c r="F50" s="50">
        <f>C48-E50</f>
        <v>2965</v>
      </c>
      <c r="G50" s="50">
        <f>ROUNDUP(C48*0.5,0)</f>
        <v>2965</v>
      </c>
      <c r="H50" s="50">
        <f>C48-G50</f>
        <v>2965</v>
      </c>
      <c r="I50" s="144"/>
      <c r="J50" s="147"/>
      <c r="K50" s="49" t="s">
        <v>33</v>
      </c>
      <c r="L50" s="50">
        <f>ROUNDUP(C48*1.5*0.5,0)</f>
        <v>4448</v>
      </c>
      <c r="M50" s="50">
        <f t="shared" si="7"/>
        <v>4447</v>
      </c>
      <c r="N50" s="50">
        <f>ROUNDUP(C48*1.5*0.5,0)</f>
        <v>4448</v>
      </c>
      <c r="O50" s="50">
        <f t="shared" si="8"/>
        <v>4447</v>
      </c>
    </row>
    <row r="51" spans="2:15" ht="18" customHeight="1" x14ac:dyDescent="0.3">
      <c r="B51" s="148">
        <v>2</v>
      </c>
      <c r="C51" s="139">
        <f>ROUNDDOWN((((C45+((B51-1)*(C45/2)))/B51)/2),0)</f>
        <v>4447</v>
      </c>
      <c r="D51" s="49" t="s">
        <v>14</v>
      </c>
      <c r="E51" s="50">
        <f>ROUNDUP(C51*0.85,0)</f>
        <v>3780</v>
      </c>
      <c r="F51" s="50">
        <f>C51-E51</f>
        <v>667</v>
      </c>
      <c r="G51" s="50">
        <f>ROUNDUP(C51*0.75,0)</f>
        <v>3336</v>
      </c>
      <c r="H51" s="50">
        <f>C51-G51</f>
        <v>1111</v>
      </c>
      <c r="I51" s="149">
        <v>2</v>
      </c>
      <c r="J51" s="145">
        <f>ROUNDDOWN((((J45+((I51-1)*(J45/2)))/I51)/2),0)</f>
        <v>6671</v>
      </c>
      <c r="K51" s="51" t="s">
        <v>14</v>
      </c>
      <c r="L51" s="50">
        <f>ROUNDUP(C51*1.5*0.85,0)</f>
        <v>5670</v>
      </c>
      <c r="M51" s="50">
        <f>$J$51-L51</f>
        <v>1001</v>
      </c>
      <c r="N51" s="50">
        <f>ROUNDUP(C51*1.5*0.75,0)</f>
        <v>5003</v>
      </c>
      <c r="O51" s="50">
        <f>$J$51-N51</f>
        <v>1668</v>
      </c>
    </row>
    <row r="52" spans="2:15" ht="18" customHeight="1" x14ac:dyDescent="0.3">
      <c r="B52" s="148"/>
      <c r="C52" s="140"/>
      <c r="D52" s="49" t="s">
        <v>15</v>
      </c>
      <c r="E52" s="50">
        <f>ROUNDUP(C51*0.55,0)</f>
        <v>2446</v>
      </c>
      <c r="F52" s="50">
        <f>C51-E52</f>
        <v>2001</v>
      </c>
      <c r="G52" s="50">
        <f>ROUNDUP(C51*0.5,0)</f>
        <v>2224</v>
      </c>
      <c r="H52" s="50">
        <f>C51-G52</f>
        <v>2223</v>
      </c>
      <c r="I52" s="149"/>
      <c r="J52" s="146"/>
      <c r="K52" s="51" t="s">
        <v>15</v>
      </c>
      <c r="L52" s="50">
        <f>ROUNDUP(C51*1.5*0.55,0)</f>
        <v>3669</v>
      </c>
      <c r="M52" s="50">
        <f t="shared" ref="M52:M53" si="9">$J$51-L52</f>
        <v>3002</v>
      </c>
      <c r="N52" s="50">
        <f>ROUNDUP(C51*1.5*0.5,0)</f>
        <v>3336</v>
      </c>
      <c r="O52" s="50">
        <f t="shared" ref="O52:O53" si="10">$J$51-N52</f>
        <v>3335</v>
      </c>
    </row>
    <row r="53" spans="2:15" ht="18" customHeight="1" x14ac:dyDescent="0.3">
      <c r="B53" s="148"/>
      <c r="C53" s="141"/>
      <c r="D53" s="49" t="s">
        <v>33</v>
      </c>
      <c r="E53" s="50">
        <f>ROUNDUP(C51*0.5,0)</f>
        <v>2224</v>
      </c>
      <c r="F53" s="50">
        <f>C51-E53</f>
        <v>2223</v>
      </c>
      <c r="G53" s="50">
        <f>ROUNDUP(C51*0.5,0)</f>
        <v>2224</v>
      </c>
      <c r="H53" s="50">
        <f>C51-G53</f>
        <v>2223</v>
      </c>
      <c r="I53" s="149"/>
      <c r="J53" s="147"/>
      <c r="K53" s="49" t="s">
        <v>33</v>
      </c>
      <c r="L53" s="50">
        <f>ROUNDUP(C51*1.5*0.5,0)</f>
        <v>3336</v>
      </c>
      <c r="M53" s="50">
        <f t="shared" si="9"/>
        <v>3335</v>
      </c>
      <c r="N53" s="50">
        <f>ROUNDUP(C51*1.5*0.5, 0)</f>
        <v>3336</v>
      </c>
      <c r="O53" s="50">
        <f t="shared" si="10"/>
        <v>3335</v>
      </c>
    </row>
    <row r="54" spans="2:15" ht="18" customHeight="1" x14ac:dyDescent="0.3">
      <c r="B54" s="148">
        <v>3</v>
      </c>
      <c r="C54" s="139">
        <f>ROUNDDOWN((((C45+((B54-1)*(C45/2)))/B54)/2),0)</f>
        <v>3953</v>
      </c>
      <c r="D54" s="49" t="s">
        <v>14</v>
      </c>
      <c r="E54" s="50">
        <f>ROUNDUP(C54*0.85,0)</f>
        <v>3361</v>
      </c>
      <c r="F54" s="50">
        <f>C54-E54</f>
        <v>592</v>
      </c>
      <c r="G54" s="50">
        <f>ROUNDUP(C54*0.75,0)</f>
        <v>2965</v>
      </c>
      <c r="H54" s="50">
        <f>C54-G54</f>
        <v>988</v>
      </c>
      <c r="I54" s="149">
        <v>3</v>
      </c>
      <c r="J54" s="145">
        <f>ROUNDDOWN((((J45+((I54-1)*(J45/2)))/I54)/2),0)</f>
        <v>5930</v>
      </c>
      <c r="K54" s="51" t="s">
        <v>14</v>
      </c>
      <c r="L54" s="50">
        <f>ROUNDUP(C54*1.5*0.85,0)</f>
        <v>5041</v>
      </c>
      <c r="M54" s="50">
        <f>$J$54-L54</f>
        <v>889</v>
      </c>
      <c r="N54" s="50">
        <f>ROUNDUP(C54*1.5*0.75,0)</f>
        <v>4448</v>
      </c>
      <c r="O54" s="50">
        <f>$J$54-N54</f>
        <v>1482</v>
      </c>
    </row>
    <row r="55" spans="2:15" ht="18" customHeight="1" x14ac:dyDescent="0.3">
      <c r="B55" s="148"/>
      <c r="C55" s="140"/>
      <c r="D55" s="49" t="s">
        <v>15</v>
      </c>
      <c r="E55" s="50">
        <f>ROUNDUP(C54*0.55,0)</f>
        <v>2175</v>
      </c>
      <c r="F55" s="50">
        <f>C54-E55</f>
        <v>1778</v>
      </c>
      <c r="G55" s="50">
        <f>ROUNDUP(C54*0.5,0)</f>
        <v>1977</v>
      </c>
      <c r="H55" s="50">
        <f>C54-G55</f>
        <v>1976</v>
      </c>
      <c r="I55" s="149"/>
      <c r="J55" s="146"/>
      <c r="K55" s="51" t="s">
        <v>15</v>
      </c>
      <c r="L55" s="50">
        <f>ROUNDUP(C54*1.5*0.55,0)</f>
        <v>3262</v>
      </c>
      <c r="M55" s="50">
        <f t="shared" ref="M55:M56" si="11">$J$54-L55</f>
        <v>2668</v>
      </c>
      <c r="N55" s="50">
        <f>ROUNDUP(C54*1.5*0.5,0)</f>
        <v>2965</v>
      </c>
      <c r="O55" s="50">
        <f t="shared" ref="O55:O56" si="12">$J$54-N55</f>
        <v>2965</v>
      </c>
    </row>
    <row r="56" spans="2:15" ht="18" customHeight="1" x14ac:dyDescent="0.3">
      <c r="B56" s="148"/>
      <c r="C56" s="141"/>
      <c r="D56" s="49" t="s">
        <v>33</v>
      </c>
      <c r="E56" s="50">
        <f>ROUNDUP(C54*0.5,0)</f>
        <v>1977</v>
      </c>
      <c r="F56" s="50">
        <f>C54-E56</f>
        <v>1976</v>
      </c>
      <c r="G56" s="50">
        <f>ROUNDUP(C54*0.5, 0)</f>
        <v>1977</v>
      </c>
      <c r="H56" s="50">
        <f>C54-G56</f>
        <v>1976</v>
      </c>
      <c r="I56" s="149"/>
      <c r="J56" s="147"/>
      <c r="K56" s="49" t="s">
        <v>33</v>
      </c>
      <c r="L56" s="50">
        <f>ROUNDUP(C54*1.5*0.5,0)</f>
        <v>2965</v>
      </c>
      <c r="M56" s="50">
        <f t="shared" si="11"/>
        <v>2965</v>
      </c>
      <c r="N56" s="50">
        <f>ROUNDUP(C54*1.5*0.5,0)</f>
        <v>2965</v>
      </c>
      <c r="O56" s="50">
        <f t="shared" si="12"/>
        <v>2965</v>
      </c>
    </row>
    <row r="57" spans="2:15" ht="18" customHeight="1" x14ac:dyDescent="0.3">
      <c r="B57" s="148">
        <v>4</v>
      </c>
      <c r="C57" s="145">
        <f>ROUNDDOWN((((C45+((B57-1)*(C45/2)))/B57)/2),0)</f>
        <v>3706</v>
      </c>
      <c r="D57" s="51" t="s">
        <v>14</v>
      </c>
      <c r="E57" s="50">
        <f>ROUNDUP(C57*0.85,0)</f>
        <v>3151</v>
      </c>
      <c r="F57" s="50">
        <f>C57-E57</f>
        <v>555</v>
      </c>
      <c r="G57" s="50">
        <f>ROUNDUP(C57*0.75,0)</f>
        <v>2780</v>
      </c>
      <c r="H57" s="50">
        <f>C57-G57</f>
        <v>926</v>
      </c>
      <c r="I57" s="149">
        <v>4</v>
      </c>
      <c r="J57" s="145">
        <f>ROUNDDOWN((((J45+((I57-1)*(J45/2)))/I57)/2),0)</f>
        <v>5559</v>
      </c>
      <c r="K57" s="51" t="s">
        <v>14</v>
      </c>
      <c r="L57" s="50">
        <f>ROUNDUP(C57*1.5*0.85,0)</f>
        <v>4726</v>
      </c>
      <c r="M57" s="50">
        <f>$J$57-L57</f>
        <v>833</v>
      </c>
      <c r="N57" s="50">
        <f>ROUNDUP(C57*1.5*0.75,0)</f>
        <v>4170</v>
      </c>
      <c r="O57" s="50">
        <f>$J$57-N57</f>
        <v>1389</v>
      </c>
    </row>
    <row r="58" spans="2:15" ht="18" customHeight="1" x14ac:dyDescent="0.3">
      <c r="B58" s="148"/>
      <c r="C58" s="146"/>
      <c r="D58" s="51" t="s">
        <v>15</v>
      </c>
      <c r="E58" s="50">
        <f>ROUNDUP(C57*0.55,0)</f>
        <v>2039</v>
      </c>
      <c r="F58" s="50">
        <f>C57-E58</f>
        <v>1667</v>
      </c>
      <c r="G58" s="50">
        <f>ROUNDUP(C57*0.5,0)</f>
        <v>1853</v>
      </c>
      <c r="H58" s="50">
        <f>C57-G58</f>
        <v>1853</v>
      </c>
      <c r="I58" s="149"/>
      <c r="J58" s="146"/>
      <c r="K58" s="51" t="s">
        <v>15</v>
      </c>
      <c r="L58" s="50">
        <f>ROUNDUP(C57*1.5*0.55,0)</f>
        <v>3058</v>
      </c>
      <c r="M58" s="50">
        <f>$J$57-L58</f>
        <v>2501</v>
      </c>
      <c r="N58" s="50">
        <f>ROUNDUP(C57*1.5*0.5, 0)</f>
        <v>2780</v>
      </c>
      <c r="O58" s="50">
        <f>$J$57-N58</f>
        <v>2779</v>
      </c>
    </row>
    <row r="59" spans="2:15" ht="18" customHeight="1" x14ac:dyDescent="0.3">
      <c r="B59" s="148"/>
      <c r="C59" s="147"/>
      <c r="D59" s="49" t="s">
        <v>33</v>
      </c>
      <c r="E59" s="50">
        <f>ROUNDUP(C57*0.5,0)</f>
        <v>1853</v>
      </c>
      <c r="F59" s="50">
        <f>C57-E59</f>
        <v>1853</v>
      </c>
      <c r="G59" s="50">
        <f>ROUNDUP(C57*0.5,0)</f>
        <v>1853</v>
      </c>
      <c r="H59" s="50">
        <f>C57-G59</f>
        <v>1853</v>
      </c>
      <c r="I59" s="149"/>
      <c r="J59" s="147"/>
      <c r="K59" s="49" t="s">
        <v>33</v>
      </c>
      <c r="L59" s="50">
        <f>ROUNDUP(C57*1.5*0.5,0)</f>
        <v>2780</v>
      </c>
      <c r="M59" s="50">
        <f>$J$57-L59</f>
        <v>2779</v>
      </c>
      <c r="N59" s="50">
        <f>ROUNDUP(C57*1.5*0.5,0)</f>
        <v>2780</v>
      </c>
      <c r="O59" s="50">
        <f>$J$57-N59</f>
        <v>2779</v>
      </c>
    </row>
    <row r="60" spans="2:15" ht="18" customHeight="1" x14ac:dyDescent="0.3">
      <c r="B60" s="148">
        <v>5</v>
      </c>
      <c r="C60" s="145">
        <f>ROUNDDOWN((((C45+((B60-1)*(C45/2)))/B60)/2),0)</f>
        <v>3558</v>
      </c>
      <c r="D60" s="51" t="s">
        <v>14</v>
      </c>
      <c r="E60" s="50">
        <f>ROUNDUP(C60*0.85,0)</f>
        <v>3025</v>
      </c>
      <c r="F60" s="50">
        <f>C60-E60</f>
        <v>533</v>
      </c>
      <c r="G60" s="50">
        <f>ROUNDUP(C60*0.75,0)</f>
        <v>2669</v>
      </c>
      <c r="H60" s="50">
        <f>C60-G60</f>
        <v>889</v>
      </c>
      <c r="I60" s="149">
        <v>5</v>
      </c>
      <c r="J60" s="145">
        <f>ROUNDDOWN((((J45+((I60-1)*(J45/2)))/I60)/2),0)</f>
        <v>5337</v>
      </c>
      <c r="K60" s="51" t="s">
        <v>14</v>
      </c>
      <c r="L60" s="50">
        <f>ROUNDUP(C60*1.5*0.85,0)</f>
        <v>4537</v>
      </c>
      <c r="M60" s="50">
        <f>$J$60-L60</f>
        <v>800</v>
      </c>
      <c r="N60" s="50">
        <f>ROUNDUP(C60*1.5*0.75,0)</f>
        <v>4003</v>
      </c>
      <c r="O60" s="50">
        <f>$J$60-N60</f>
        <v>1334</v>
      </c>
    </row>
    <row r="61" spans="2:15" ht="18" customHeight="1" x14ac:dyDescent="0.3">
      <c r="B61" s="148"/>
      <c r="C61" s="146"/>
      <c r="D61" s="51" t="s">
        <v>15</v>
      </c>
      <c r="E61" s="50">
        <f>ROUNDUP(C60*0.55,0)</f>
        <v>1957</v>
      </c>
      <c r="F61" s="50">
        <f>C60-E61</f>
        <v>1601</v>
      </c>
      <c r="G61" s="50">
        <f>ROUNDUP(C60*0.5,0)</f>
        <v>1779</v>
      </c>
      <c r="H61" s="50">
        <f>C60-G61</f>
        <v>1779</v>
      </c>
      <c r="I61" s="149"/>
      <c r="J61" s="146"/>
      <c r="K61" s="51" t="s">
        <v>15</v>
      </c>
      <c r="L61" s="50">
        <f>ROUNDUP(C60*1.5*0.55,0)</f>
        <v>2936</v>
      </c>
      <c r="M61" s="50">
        <f>$J$60-L61</f>
        <v>2401</v>
      </c>
      <c r="N61" s="50">
        <f>ROUNDUP(C60*1.5*0.5,0)</f>
        <v>2669</v>
      </c>
      <c r="O61" s="50">
        <f>$J$60-N61</f>
        <v>2668</v>
      </c>
    </row>
    <row r="62" spans="2:15" ht="18" customHeight="1" x14ac:dyDescent="0.3">
      <c r="B62" s="148"/>
      <c r="C62" s="147"/>
      <c r="D62" s="49" t="s">
        <v>33</v>
      </c>
      <c r="E62" s="50">
        <f>ROUNDUP(C60*0.5,0)</f>
        <v>1779</v>
      </c>
      <c r="F62" s="50">
        <f>C60-E62</f>
        <v>1779</v>
      </c>
      <c r="G62" s="50">
        <f>ROUNDUP(C60*0.5,0)</f>
        <v>1779</v>
      </c>
      <c r="H62" s="50">
        <f>C60-G62</f>
        <v>1779</v>
      </c>
      <c r="I62" s="149"/>
      <c r="J62" s="147"/>
      <c r="K62" s="49" t="s">
        <v>33</v>
      </c>
      <c r="L62" s="50">
        <f>ROUNDUP(C60*1.5*0.5,0)</f>
        <v>2669</v>
      </c>
      <c r="M62" s="50">
        <f>$J$60-L62</f>
        <v>2668</v>
      </c>
      <c r="N62" s="50">
        <f>ROUNDUP(C60*1.5*0.5,0)</f>
        <v>2669</v>
      </c>
      <c r="O62" s="50">
        <f>$J$60-N62</f>
        <v>2668</v>
      </c>
    </row>
    <row r="63" spans="2:15" ht="18" customHeight="1" x14ac:dyDescent="0.3">
      <c r="B63" s="20"/>
      <c r="C63" s="21"/>
      <c r="D63" s="21"/>
      <c r="E63" s="22"/>
      <c r="F63" s="22"/>
      <c r="G63" s="22"/>
      <c r="H63" s="22"/>
      <c r="I63" s="20"/>
      <c r="J63" s="21"/>
      <c r="K63" s="21"/>
      <c r="L63" s="22"/>
      <c r="M63" s="22"/>
      <c r="N63" s="22"/>
      <c r="O63" s="22"/>
    </row>
    <row r="64" spans="2:15" ht="18" customHeight="1" x14ac:dyDescent="0.3">
      <c r="B64" s="18" t="s">
        <v>5</v>
      </c>
      <c r="C64" s="16">
        <v>9890</v>
      </c>
      <c r="D64" s="101" t="s">
        <v>6</v>
      </c>
      <c r="E64" s="107" t="s">
        <v>21</v>
      </c>
      <c r="F64" s="107"/>
      <c r="I64" s="18" t="s">
        <v>5</v>
      </c>
      <c r="J64" s="19">
        <v>14840</v>
      </c>
      <c r="K64" s="101" t="s">
        <v>6</v>
      </c>
      <c r="L64" s="107" t="s">
        <v>22</v>
      </c>
      <c r="M64" s="107"/>
    </row>
    <row r="65" spans="1:17" ht="18" customHeight="1" x14ac:dyDescent="0.3">
      <c r="B65" s="151" t="s">
        <v>9</v>
      </c>
      <c r="C65" s="101" t="s">
        <v>10</v>
      </c>
      <c r="D65" s="101"/>
      <c r="E65" s="124" t="s">
        <v>13</v>
      </c>
      <c r="F65" s="124" t="s">
        <v>0</v>
      </c>
      <c r="I65" s="151" t="s">
        <v>9</v>
      </c>
      <c r="J65" s="101" t="s">
        <v>10</v>
      </c>
      <c r="K65" s="101"/>
      <c r="L65" s="124" t="s">
        <v>13</v>
      </c>
      <c r="M65" s="124" t="s">
        <v>0</v>
      </c>
    </row>
    <row r="66" spans="1:17" ht="18" customHeight="1" x14ac:dyDescent="0.3">
      <c r="B66" s="151"/>
      <c r="C66" s="101"/>
      <c r="D66" s="101"/>
      <c r="E66" s="124"/>
      <c r="F66" s="124"/>
      <c r="I66" s="151"/>
      <c r="J66" s="101"/>
      <c r="K66" s="101"/>
      <c r="L66" s="124"/>
      <c r="M66" s="124"/>
    </row>
    <row r="67" spans="1:17" s="5" customFormat="1" ht="18" customHeight="1" x14ac:dyDescent="0.3">
      <c r="A67" s="1"/>
      <c r="B67" s="148">
        <v>1</v>
      </c>
      <c r="C67" s="150">
        <f>ROUNDDOWN((((C64+((B67-1)*(C64/2)))/B67)/2),0)</f>
        <v>4945</v>
      </c>
      <c r="D67" s="49" t="s">
        <v>14</v>
      </c>
      <c r="E67" s="52">
        <f>ROUNDUP(C67*0.8,0)</f>
        <v>3956</v>
      </c>
      <c r="F67" s="52">
        <f>C67-E67</f>
        <v>989</v>
      </c>
      <c r="G67" s="1"/>
      <c r="H67" s="1"/>
      <c r="I67" s="98">
        <v>1</v>
      </c>
      <c r="J67" s="99">
        <f>ROUNDDOWN((((J64+((I67-1)*(J64/2)))/I67)/2),0)</f>
        <v>7420</v>
      </c>
      <c r="K67" s="36" t="s">
        <v>14</v>
      </c>
      <c r="L67" s="3">
        <f>ROUNDUP(J67*0.8,0)</f>
        <v>5936</v>
      </c>
      <c r="M67" s="3">
        <f>J67-L67</f>
        <v>1484</v>
      </c>
      <c r="P67" s="1"/>
      <c r="Q67" s="1"/>
    </row>
    <row r="68" spans="1:17" s="5" customFormat="1" ht="18" customHeight="1" x14ac:dyDescent="0.3">
      <c r="A68" s="1"/>
      <c r="B68" s="148"/>
      <c r="C68" s="150"/>
      <c r="D68" s="49" t="s">
        <v>15</v>
      </c>
      <c r="E68" s="52">
        <f>ROUNDUP(C67*0.6,0)</f>
        <v>2967</v>
      </c>
      <c r="F68" s="52">
        <f>C67-E68</f>
        <v>1978</v>
      </c>
      <c r="G68" s="1"/>
      <c r="H68" s="1"/>
      <c r="I68" s="98"/>
      <c r="J68" s="99"/>
      <c r="K68" s="36" t="s">
        <v>15</v>
      </c>
      <c r="L68" s="3">
        <f>ROUNDUP(J67*0.6,0)</f>
        <v>4452</v>
      </c>
      <c r="M68" s="3">
        <f>J67-L68</f>
        <v>2968</v>
      </c>
      <c r="P68" s="1"/>
      <c r="Q68" s="1"/>
    </row>
    <row r="69" spans="1:17" s="5" customFormat="1" ht="18" customHeight="1" x14ac:dyDescent="0.3">
      <c r="A69" s="1"/>
      <c r="B69" s="148"/>
      <c r="C69" s="150"/>
      <c r="D69" s="49" t="s">
        <v>16</v>
      </c>
      <c r="E69" s="52">
        <f>ROUNDUP(C67*0.15,0)</f>
        <v>742</v>
      </c>
      <c r="F69" s="52">
        <f>C67-E69</f>
        <v>4203</v>
      </c>
      <c r="G69" s="1"/>
      <c r="H69" s="1"/>
      <c r="I69" s="98"/>
      <c r="J69" s="99"/>
      <c r="K69" s="36" t="s">
        <v>16</v>
      </c>
      <c r="L69" s="3">
        <f>ROUNDUP(J67*0.15,0)</f>
        <v>1113</v>
      </c>
      <c r="M69" s="3">
        <f>J67-L69</f>
        <v>6307</v>
      </c>
      <c r="P69" s="1"/>
      <c r="Q69" s="1"/>
    </row>
    <row r="70" spans="1:17" s="5" customFormat="1" ht="18" customHeight="1" x14ac:dyDescent="0.3">
      <c r="A70" s="1"/>
      <c r="B70" s="148">
        <v>2</v>
      </c>
      <c r="C70" s="150">
        <f>ROUNDDOWN((((C64+((B70-1)*(C64/2)))/B70)/2),0)</f>
        <v>3708</v>
      </c>
      <c r="D70" s="49" t="s">
        <v>14</v>
      </c>
      <c r="E70" s="52">
        <f>ROUNDUP(C70*0.8,0)</f>
        <v>2967</v>
      </c>
      <c r="F70" s="52">
        <f>C70-E70</f>
        <v>741</v>
      </c>
      <c r="G70" s="1"/>
      <c r="H70" s="1"/>
      <c r="I70" s="98">
        <v>2</v>
      </c>
      <c r="J70" s="99">
        <f>ROUNDDOWN((((J64+((I70-1)*(J64/2)))/I70)/2),0)</f>
        <v>5565</v>
      </c>
      <c r="K70" s="36" t="s">
        <v>14</v>
      </c>
      <c r="L70" s="3">
        <f>ROUNDUP(J70*0.8,0)</f>
        <v>4452</v>
      </c>
      <c r="M70" s="3">
        <f>J70-L70</f>
        <v>1113</v>
      </c>
      <c r="P70" s="1"/>
      <c r="Q70" s="1"/>
    </row>
    <row r="71" spans="1:17" s="5" customFormat="1" ht="18" customHeight="1" x14ac:dyDescent="0.3">
      <c r="A71" s="1"/>
      <c r="B71" s="148"/>
      <c r="C71" s="150"/>
      <c r="D71" s="49" t="s">
        <v>15</v>
      </c>
      <c r="E71" s="52">
        <f>ROUNDUP(C70*0.6,0)</f>
        <v>2225</v>
      </c>
      <c r="F71" s="52">
        <f>C70-E71</f>
        <v>1483</v>
      </c>
      <c r="G71" s="1"/>
      <c r="H71" s="1"/>
      <c r="I71" s="98"/>
      <c r="J71" s="99"/>
      <c r="K71" s="36" t="s">
        <v>15</v>
      </c>
      <c r="L71" s="3">
        <f>ROUNDUP(J70*0.6,0)</f>
        <v>3339</v>
      </c>
      <c r="M71" s="3">
        <f>J70-L71</f>
        <v>2226</v>
      </c>
      <c r="P71" s="1"/>
      <c r="Q71" s="1"/>
    </row>
    <row r="72" spans="1:17" s="5" customFormat="1" ht="18" customHeight="1" x14ac:dyDescent="0.3">
      <c r="A72" s="1"/>
      <c r="B72" s="148"/>
      <c r="C72" s="150"/>
      <c r="D72" s="49" t="s">
        <v>16</v>
      </c>
      <c r="E72" s="52">
        <f>ROUNDUP(C70*0.15,0)</f>
        <v>557</v>
      </c>
      <c r="F72" s="52">
        <f>C70-E72</f>
        <v>3151</v>
      </c>
      <c r="G72" s="1"/>
      <c r="H72" s="1"/>
      <c r="I72" s="98"/>
      <c r="J72" s="99"/>
      <c r="K72" s="36" t="s">
        <v>16</v>
      </c>
      <c r="L72" s="3">
        <f>ROUNDUP(J70*0.15,0)</f>
        <v>835</v>
      </c>
      <c r="M72" s="3">
        <f>J70-L72</f>
        <v>4730</v>
      </c>
      <c r="P72" s="1"/>
      <c r="Q72" s="1"/>
    </row>
    <row r="73" spans="1:17" s="5" customFormat="1" ht="18" customHeight="1" x14ac:dyDescent="0.3">
      <c r="A73" s="1"/>
      <c r="B73" s="148">
        <v>3</v>
      </c>
      <c r="C73" s="150">
        <f>ROUNDDOWN((((C64+((B73-1)*(C64/2)))/B73)/2),0)</f>
        <v>3296</v>
      </c>
      <c r="D73" s="49" t="s">
        <v>14</v>
      </c>
      <c r="E73" s="52">
        <f>ROUNDUP(C73*0.8,0)</f>
        <v>2637</v>
      </c>
      <c r="F73" s="52">
        <f>C73-E73</f>
        <v>659</v>
      </c>
      <c r="G73" s="1"/>
      <c r="H73" s="1"/>
      <c r="I73" s="98">
        <v>3</v>
      </c>
      <c r="J73" s="99">
        <f>ROUNDDOWN((((J64+((I73-1)*(J64/2)))/I73)/2),0)</f>
        <v>4946</v>
      </c>
      <c r="K73" s="36" t="s">
        <v>14</v>
      </c>
      <c r="L73" s="3">
        <f>ROUNDUP(J73*0.8,0)</f>
        <v>3957</v>
      </c>
      <c r="M73" s="3">
        <f>J73-L73</f>
        <v>989</v>
      </c>
      <c r="P73" s="1"/>
      <c r="Q73" s="1"/>
    </row>
    <row r="74" spans="1:17" s="5" customFormat="1" ht="18" customHeight="1" x14ac:dyDescent="0.3">
      <c r="A74" s="1"/>
      <c r="B74" s="148"/>
      <c r="C74" s="150"/>
      <c r="D74" s="49" t="s">
        <v>15</v>
      </c>
      <c r="E74" s="52">
        <f>ROUNDUP(C73*0.6,0)</f>
        <v>1978</v>
      </c>
      <c r="F74" s="52">
        <f>C73-E74</f>
        <v>1318</v>
      </c>
      <c r="G74" s="1"/>
      <c r="H74" s="1"/>
      <c r="I74" s="98"/>
      <c r="J74" s="99"/>
      <c r="K74" s="36" t="s">
        <v>15</v>
      </c>
      <c r="L74" s="3">
        <f>ROUNDUP(J73*0.6,0)</f>
        <v>2968</v>
      </c>
      <c r="M74" s="3">
        <f>J73-L74</f>
        <v>1978</v>
      </c>
      <c r="P74" s="1"/>
      <c r="Q74" s="1"/>
    </row>
    <row r="75" spans="1:17" s="5" customFormat="1" ht="18" customHeight="1" x14ac:dyDescent="0.3">
      <c r="A75" s="1"/>
      <c r="B75" s="148"/>
      <c r="C75" s="150"/>
      <c r="D75" s="49" t="s">
        <v>16</v>
      </c>
      <c r="E75" s="52">
        <f>ROUNDUP(C73*0.15,0)</f>
        <v>495</v>
      </c>
      <c r="F75" s="52">
        <f>C73-E75</f>
        <v>2801</v>
      </c>
      <c r="G75" s="1"/>
      <c r="H75" s="1"/>
      <c r="I75" s="98"/>
      <c r="J75" s="99"/>
      <c r="K75" s="36" t="s">
        <v>16</v>
      </c>
      <c r="L75" s="3">
        <f>ROUNDUP(J73*0.15,0)</f>
        <v>742</v>
      </c>
      <c r="M75" s="3">
        <f>J73-L75</f>
        <v>4204</v>
      </c>
      <c r="P75" s="1"/>
      <c r="Q75" s="1"/>
    </row>
    <row r="77" spans="1:17" ht="18" customHeight="1" x14ac:dyDescent="0.3">
      <c r="B77" s="24" t="s">
        <v>5</v>
      </c>
      <c r="C77" s="25">
        <v>16740</v>
      </c>
      <c r="D77" s="152" t="s">
        <v>6</v>
      </c>
      <c r="E77" s="153" t="s">
        <v>23</v>
      </c>
      <c r="F77" s="153"/>
    </row>
    <row r="78" spans="1:17" ht="18" customHeight="1" x14ac:dyDescent="0.3">
      <c r="B78" s="154" t="s">
        <v>24</v>
      </c>
      <c r="C78" s="154" t="s">
        <v>25</v>
      </c>
      <c r="D78" s="152"/>
      <c r="E78" s="156" t="s">
        <v>13</v>
      </c>
      <c r="F78" s="156" t="s">
        <v>0</v>
      </c>
    </row>
    <row r="79" spans="1:17" ht="18" customHeight="1" x14ac:dyDescent="0.3">
      <c r="B79" s="155"/>
      <c r="C79" s="155"/>
      <c r="D79" s="152"/>
      <c r="E79" s="156"/>
      <c r="F79" s="156"/>
    </row>
    <row r="80" spans="1:17" ht="18" customHeight="1" x14ac:dyDescent="0.3">
      <c r="B80" s="36">
        <v>15450</v>
      </c>
      <c r="C80" s="26">
        <f>C77</f>
        <v>16740</v>
      </c>
      <c r="D80" s="27" t="s">
        <v>26</v>
      </c>
      <c r="E80" s="28">
        <v>0</v>
      </c>
      <c r="F80" s="28">
        <f>C80-E80</f>
        <v>16740</v>
      </c>
    </row>
  </sheetData>
  <mergeCells count="127">
    <mergeCell ref="D77:D79"/>
    <mergeCell ref="E77:F77"/>
    <mergeCell ref="B78:B79"/>
    <mergeCell ref="C78:C79"/>
    <mergeCell ref="E78:E79"/>
    <mergeCell ref="F78:F79"/>
    <mergeCell ref="B70:B72"/>
    <mergeCell ref="C70:C72"/>
    <mergeCell ref="I70:I72"/>
    <mergeCell ref="J70:J72"/>
    <mergeCell ref="B73:B75"/>
    <mergeCell ref="C73:C75"/>
    <mergeCell ref="I73:I75"/>
    <mergeCell ref="J73:J75"/>
    <mergeCell ref="L65:L66"/>
    <mergeCell ref="M65:M66"/>
    <mergeCell ref="B67:B69"/>
    <mergeCell ref="C67:C69"/>
    <mergeCell ref="I67:I69"/>
    <mergeCell ref="J67:J69"/>
    <mergeCell ref="D64:D66"/>
    <mergeCell ref="E64:F64"/>
    <mergeCell ref="K64:K66"/>
    <mergeCell ref="L64:M64"/>
    <mergeCell ref="B65:B66"/>
    <mergeCell ref="C65:C66"/>
    <mergeCell ref="E65:E66"/>
    <mergeCell ref="F65:F66"/>
    <mergeCell ref="I65:I66"/>
    <mergeCell ref="J65:J66"/>
    <mergeCell ref="B57:B59"/>
    <mergeCell ref="C57:C59"/>
    <mergeCell ref="I57:I59"/>
    <mergeCell ref="J57:J59"/>
    <mergeCell ref="B60:B62"/>
    <mergeCell ref="C60:C62"/>
    <mergeCell ref="I60:I62"/>
    <mergeCell ref="J60:J62"/>
    <mergeCell ref="B51:B53"/>
    <mergeCell ref="C51:C53"/>
    <mergeCell ref="I51:I53"/>
    <mergeCell ref="J51:J53"/>
    <mergeCell ref="B54:B56"/>
    <mergeCell ref="C54:C56"/>
    <mergeCell ref="I54:I56"/>
    <mergeCell ref="J54:J56"/>
    <mergeCell ref="L46:M46"/>
    <mergeCell ref="N46:O46"/>
    <mergeCell ref="B48:B50"/>
    <mergeCell ref="C48:C50"/>
    <mergeCell ref="I48:I50"/>
    <mergeCell ref="J48:J50"/>
    <mergeCell ref="D45:D47"/>
    <mergeCell ref="E45:H45"/>
    <mergeCell ref="K45:K47"/>
    <mergeCell ref="L45:O45"/>
    <mergeCell ref="B46:B47"/>
    <mergeCell ref="C46:C47"/>
    <mergeCell ref="E46:F46"/>
    <mergeCell ref="G46:H46"/>
    <mergeCell ref="I46:I47"/>
    <mergeCell ref="J46:J47"/>
    <mergeCell ref="B38:B40"/>
    <mergeCell ref="C38:C40"/>
    <mergeCell ref="I38:I40"/>
    <mergeCell ref="J38:J40"/>
    <mergeCell ref="B41:B43"/>
    <mergeCell ref="C41:C43"/>
    <mergeCell ref="I41:I43"/>
    <mergeCell ref="J41:J43"/>
    <mergeCell ref="B32:B34"/>
    <mergeCell ref="C32:C34"/>
    <mergeCell ref="I32:I34"/>
    <mergeCell ref="J32:J34"/>
    <mergeCell ref="B35:B37"/>
    <mergeCell ref="C35:C37"/>
    <mergeCell ref="I35:I37"/>
    <mergeCell ref="J35:J37"/>
    <mergeCell ref="L27:M27"/>
    <mergeCell ref="N27:O27"/>
    <mergeCell ref="B29:B31"/>
    <mergeCell ref="C29:C31"/>
    <mergeCell ref="I29:I31"/>
    <mergeCell ref="J29:J31"/>
    <mergeCell ref="D26:D28"/>
    <mergeCell ref="E26:H26"/>
    <mergeCell ref="K26:K28"/>
    <mergeCell ref="L26:O26"/>
    <mergeCell ref="B27:B28"/>
    <mergeCell ref="C27:C28"/>
    <mergeCell ref="E27:F27"/>
    <mergeCell ref="G27:H27"/>
    <mergeCell ref="I27:I28"/>
    <mergeCell ref="J27:J28"/>
    <mergeCell ref="B19:B21"/>
    <mergeCell ref="C19:C21"/>
    <mergeCell ref="I19:I21"/>
    <mergeCell ref="J19:J21"/>
    <mergeCell ref="B22:B24"/>
    <mergeCell ref="C22:C24"/>
    <mergeCell ref="I22:I24"/>
    <mergeCell ref="J22:J24"/>
    <mergeCell ref="B13:B15"/>
    <mergeCell ref="C13:C15"/>
    <mergeCell ref="I13:I15"/>
    <mergeCell ref="J13:J15"/>
    <mergeCell ref="B16:B18"/>
    <mergeCell ref="C16:C18"/>
    <mergeCell ref="I16:I18"/>
    <mergeCell ref="J16:J18"/>
    <mergeCell ref="J8:J9"/>
    <mergeCell ref="L8:M8"/>
    <mergeCell ref="N8:O8"/>
    <mergeCell ref="B10:B12"/>
    <mergeCell ref="C10:C12"/>
    <mergeCell ref="I10:I12"/>
    <mergeCell ref="J10:J12"/>
    <mergeCell ref="K2:O2"/>
    <mergeCell ref="D7:D9"/>
    <mergeCell ref="E7:H7"/>
    <mergeCell ref="K7:K9"/>
    <mergeCell ref="L7:O7"/>
    <mergeCell ref="B8:B9"/>
    <mergeCell ref="C8:C9"/>
    <mergeCell ref="E8:F8"/>
    <mergeCell ref="G8:H8"/>
    <mergeCell ref="I8:I9"/>
  </mergeCells>
  <phoneticPr fontId="1" type="noConversion"/>
  <pageMargins left="0.7" right="0.7" top="0.75" bottom="0.75" header="0.3" footer="0.3"/>
  <pageSetup paperSize="9" scale="52" orientation="portrait" r:id="rId1"/>
  <ignoredErrors>
    <ignoredError sqref="N48:N62 F29:F43 M29:M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특례요금(60분단위)</vt:lpstr>
      <vt:lpstr>특례요금(30분단위)</vt:lpstr>
      <vt:lpstr>차액계산(참고용)</vt:lpstr>
      <vt:lpstr>2020 이용요금(30분단위)</vt:lpstr>
      <vt:lpstr>'2020 이용요금(30분단위)'!Print_Area</vt:lpstr>
      <vt:lpstr>'특례요금(30분단위)'!Print_Area</vt:lpstr>
      <vt:lpstr>'특례요금(60분단위)'!Print_Area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ayoung</dc:creator>
  <cp:lastModifiedBy>mogefuser</cp:lastModifiedBy>
  <cp:lastPrinted>2019-11-13T01:09:17Z</cp:lastPrinted>
  <dcterms:created xsi:type="dcterms:W3CDTF">2019-06-27T09:02:00Z</dcterms:created>
  <dcterms:modified xsi:type="dcterms:W3CDTF">2020-09-11T02:16:48Z</dcterms:modified>
</cp:coreProperties>
</file>