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설무란\Desktop\결산예산서\"/>
    </mc:Choice>
  </mc:AlternateContent>
  <workbookProtection workbookPassword="CC3D" lockStructure="1"/>
  <bookViews>
    <workbookView xWindow="0" yWindow="0" windowWidth="16680" windowHeight="11820"/>
  </bookViews>
  <sheets>
    <sheet name="세입세출예산서(총괄표)" sheetId="2" r:id="rId1"/>
    <sheet name="세입예산서" sheetId="48" r:id="rId2"/>
    <sheet name="세출 예산서" sheetId="47" r:id="rId3"/>
    <sheet name="세출결산서" sheetId="43" state="hidden" r:id="rId4"/>
  </sheets>
  <definedNames>
    <definedName name="_xlnm.Consolidate_Area" localSheetId="3">세출결산서!$1:$5</definedName>
    <definedName name="_xlnm.Print_Area" localSheetId="0">'세입세출예산서(총괄표)'!$A$1:$K$18</definedName>
    <definedName name="_xlnm.Print_Area" localSheetId="2">'세출 예산서'!$A$1:$F$56</definedName>
    <definedName name="_xlnm.Print_Titles" localSheetId="2">'세출 예산서'!$1:$3</definedName>
  </definedNames>
  <calcPr calcId="191029"/>
</workbook>
</file>

<file path=xl/calcChain.xml><?xml version="1.0" encoding="utf-8"?>
<calcChain xmlns="http://schemas.openxmlformats.org/spreadsheetml/2006/main">
  <c r="F53" i="47" l="1"/>
  <c r="F52" i="47"/>
  <c r="F51" i="47"/>
  <c r="F50" i="47"/>
  <c r="F47" i="47"/>
  <c r="F44" i="47" l="1"/>
  <c r="F42" i="47"/>
  <c r="F41" i="47"/>
  <c r="F40" i="47"/>
  <c r="F31" i="47"/>
  <c r="F30" i="47"/>
  <c r="F28" i="47"/>
  <c r="F24" i="47"/>
  <c r="F20" i="47"/>
  <c r="F19" i="47"/>
  <c r="F18" i="47"/>
  <c r="F17" i="47"/>
  <c r="F16" i="47"/>
  <c r="F15" i="47"/>
  <c r="F13" i="47"/>
  <c r="F12" i="47"/>
  <c r="F11" i="47"/>
  <c r="F10" i="47"/>
  <c r="F9" i="47"/>
  <c r="F8" i="47"/>
  <c r="F7" i="47"/>
  <c r="F6" i="47"/>
  <c r="F20" i="48"/>
  <c r="F18" i="48"/>
  <c r="F17" i="48"/>
  <c r="F16" i="48"/>
  <c r="F15" i="48"/>
  <c r="F13" i="48"/>
  <c r="F19" i="48"/>
  <c r="F14" i="48"/>
  <c r="F12" i="48"/>
  <c r="F11" i="48"/>
  <c r="F10" i="48"/>
  <c r="F9" i="48"/>
  <c r="F8" i="48"/>
  <c r="F7" i="48"/>
  <c r="F6" i="48"/>
  <c r="E23" i="47"/>
  <c r="F23" i="47" s="1"/>
  <c r="E33" i="47"/>
  <c r="F33" i="47" s="1"/>
  <c r="E27" i="47"/>
  <c r="E26" i="47"/>
  <c r="E25" i="47"/>
  <c r="F25" i="47" s="1"/>
  <c r="D27" i="47"/>
  <c r="D26" i="47"/>
  <c r="E21" i="47"/>
  <c r="E14" i="47"/>
  <c r="E39" i="47"/>
  <c r="E38" i="47"/>
  <c r="F38" i="47" s="1"/>
  <c r="E37" i="47"/>
  <c r="F37" i="47" s="1"/>
  <c r="E36" i="47"/>
  <c r="F36" i="47" s="1"/>
  <c r="E35" i="47"/>
  <c r="F35" i="47" s="1"/>
  <c r="E34" i="47"/>
  <c r="D32" i="47"/>
  <c r="D21" i="47"/>
  <c r="D39" i="47"/>
  <c r="D43" i="47" s="1"/>
  <c r="E19" i="48"/>
  <c r="E12" i="48"/>
  <c r="J16" i="2"/>
  <c r="J15" i="2"/>
  <c r="J14" i="2"/>
  <c r="I18" i="2"/>
  <c r="E8" i="48"/>
  <c r="E14" i="48"/>
  <c r="D14" i="48"/>
  <c r="D20" i="48"/>
  <c r="D19" i="48"/>
  <c r="F21" i="47" l="1"/>
  <c r="D29" i="47"/>
  <c r="F27" i="47"/>
  <c r="E43" i="47"/>
  <c r="F43" i="47" s="1"/>
  <c r="F34" i="47"/>
  <c r="F26" i="47"/>
  <c r="F39" i="47"/>
  <c r="E29" i="47"/>
  <c r="E20" i="48"/>
  <c r="F29" i="47" l="1"/>
  <c r="D6" i="2"/>
  <c r="E7" i="2"/>
  <c r="F7" i="2" s="1"/>
  <c r="J7" i="2"/>
  <c r="J12" i="2" s="1"/>
  <c r="J11" i="2" s="1"/>
  <c r="K11" i="2" s="1"/>
  <c r="I7" i="2"/>
  <c r="I6" i="2" s="1"/>
  <c r="J10" i="2"/>
  <c r="F15" i="2"/>
  <c r="F14" i="2"/>
  <c r="F13" i="2"/>
  <c r="F12" i="2"/>
  <c r="F9" i="2"/>
  <c r="F8" i="2"/>
  <c r="K15" i="2"/>
  <c r="K14" i="2"/>
  <c r="K13" i="2"/>
  <c r="K10" i="2"/>
  <c r="K9" i="2"/>
  <c r="K8" i="2"/>
  <c r="E11" i="2"/>
  <c r="E10" i="2" s="1"/>
  <c r="F10" i="2" s="1"/>
  <c r="I14" i="2"/>
  <c r="I11" i="2"/>
  <c r="F11" i="2" l="1"/>
  <c r="K7" i="2"/>
  <c r="K12" i="2"/>
  <c r="E6" i="2"/>
  <c r="F6" i="2" s="1"/>
  <c r="J6" i="2"/>
  <c r="K6" i="2" s="1"/>
  <c r="D48" i="47"/>
  <c r="D49" i="47" s="1"/>
  <c r="E54" i="47"/>
  <c r="D54" i="47"/>
  <c r="D55" i="47" s="1"/>
  <c r="E55" i="47" l="1"/>
  <c r="F55" i="47" s="1"/>
  <c r="F54" i="47"/>
  <c r="E48" i="47"/>
  <c r="E49" i="47" l="1"/>
  <c r="F49" i="47" s="1"/>
  <c r="F48" i="47"/>
  <c r="M6" i="2"/>
  <c r="D12" i="48" l="1"/>
  <c r="D8" i="48"/>
  <c r="E45" i="47" l="1"/>
  <c r="D45" i="47"/>
  <c r="E32" i="47"/>
  <c r="F32" i="47" s="1"/>
  <c r="D14" i="47"/>
  <c r="F14" i="47" s="1"/>
  <c r="F45" i="47" l="1"/>
  <c r="E46" i="47"/>
  <c r="D46" i="47"/>
  <c r="E22" i="47"/>
  <c r="D22" i="47"/>
  <c r="F22" i="47" l="1"/>
  <c r="D56" i="47"/>
  <c r="F46" i="47"/>
  <c r="E56" i="47"/>
  <c r="F56" i="47" l="1"/>
  <c r="F398" i="43"/>
  <c r="E398" i="43"/>
  <c r="I397" i="43"/>
  <c r="I396" i="43"/>
  <c r="F383" i="43"/>
  <c r="I398" i="43" l="1"/>
  <c r="I372" i="43" l="1"/>
  <c r="I373" i="43"/>
  <c r="H374" i="43"/>
  <c r="I374" i="43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G393" i="43" s="1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I384" i="43" l="1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</calcChain>
</file>

<file path=xl/sharedStrings.xml><?xml version="1.0" encoding="utf-8"?>
<sst xmlns="http://schemas.openxmlformats.org/spreadsheetml/2006/main" count="754" uniqueCount="241">
  <si>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</si>
  <si>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</si>
  <si>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</si>
  <si>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</si>
  <si>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</si>
  <si>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</si>
  <si>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</si>
  <si>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</si>
  <si>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</si>
  <si>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업무추진비</t>
  </si>
  <si>
    <t>사업수입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</si>
  <si>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</si>
  <si>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</si>
  <si>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</si>
  <si>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</si>
  <si>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</si>
  <si>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</si>
  <si>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</si>
  <si>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</si>
  <si>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</si>
  <si>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</si>
  <si>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</si>
  <si>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</si>
  <si>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</si>
  <si>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</si>
  <si>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이월금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</si>
  <si>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</si>
  <si>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</si>
  <si>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</si>
  <si>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</si>
  <si>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</si>
  <si>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</si>
  <si>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</si>
  <si>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</si>
  <si>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</si>
  <si>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</si>
  <si>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</si>
  <si>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</si>
  <si>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</si>
  <si>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</si>
  <si>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</si>
  <si>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</si>
  <si>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</si>
  <si>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보조금수입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</si>
  <si>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</si>
  <si>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</si>
  <si>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</si>
  <si>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</si>
  <si>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</si>
  <si>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</si>
  <si>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</si>
  <si>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</si>
  <si>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</si>
  <si>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</si>
  <si>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</si>
  <si>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</si>
  <si>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보조금수입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</si>
  <si>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</si>
  <si>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</si>
  <si>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</si>
  <si>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</si>
  <si>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</si>
  <si>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</si>
  <si>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</si>
  <si>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</si>
  <si>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</si>
  <si>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</si>
  <si>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</si>
  <si>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</si>
  <si>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</si>
  <si>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</si>
  <si>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</si>
  <si>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</si>
  <si>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</si>
  <si>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</si>
  <si>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</si>
  <si>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</si>
  <si>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</si>
  <si>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</si>
  <si>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</si>
  <si>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</si>
  <si>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</si>
  <si>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</si>
  <si>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</si>
  <si>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</si>
  <si>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</si>
  <si>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</si>
  <si>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</si>
  <si>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</si>
  <si>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</si>
  <si>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</si>
  <si>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</si>
  <si>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</si>
  <si>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</si>
  <si>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</si>
  <si>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</si>
  <si>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</si>
  <si>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</si>
  <si>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</si>
  <si>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</si>
  <si>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</si>
  <si>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</si>
  <si>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</si>
  <si>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</si>
  <si>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</si>
  <si>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</si>
  <si>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</si>
  <si>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</si>
  <si>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</si>
  <si>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</si>
  <si>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</si>
  <si>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</si>
  <si>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</si>
  <si>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</si>
  <si>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</si>
  <si>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</si>
  <si>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</si>
  <si>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</si>
  <si>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</si>
  <si>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</si>
  <si>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</si>
  <si>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</si>
  <si>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</si>
  <si>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</si>
  <si>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</si>
  <si>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</si>
  <si>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</si>
  <si>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</si>
  <si>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</si>
  <si>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</si>
  <si>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</si>
  <si>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</si>
  <si>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</si>
  <si>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</si>
  <si>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</si>
  <si>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</si>
  <si>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</si>
  <si>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</si>
  <si>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</si>
  <si>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</si>
  <si>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</si>
  <si>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</si>
  <si>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</si>
  <si>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합                                      계</t>
    <phoneticPr fontId="14" type="noConversion"/>
  </si>
  <si>
    <t>추가수당</t>
    <phoneticPr fontId="14" type="noConversion"/>
  </si>
  <si>
    <t>명절수당</t>
    <phoneticPr fontId="14" type="noConversion"/>
  </si>
  <si>
    <t>업무추진비</t>
    <phoneticPr fontId="14" type="noConversion"/>
  </si>
  <si>
    <t>아이돌봄
인건비</t>
    <phoneticPr fontId="14" type="noConversion"/>
  </si>
  <si>
    <t>사무비</t>
    <phoneticPr fontId="14" type="noConversion"/>
  </si>
  <si>
    <t>아이돌봄
행정부대경비</t>
    <phoneticPr fontId="14" type="noConversion"/>
  </si>
  <si>
    <t>운영비 합계</t>
    <phoneticPr fontId="14" type="noConversion"/>
  </si>
  <si>
    <t>사업비 합계</t>
    <phoneticPr fontId="14" type="noConversion"/>
  </si>
  <si>
    <t>시비지원 사업비 합계</t>
    <phoneticPr fontId="14" type="noConversion"/>
  </si>
  <si>
    <t>아이돌봄
시비지원 사업비</t>
    <phoneticPr fontId="14" type="noConversion"/>
  </si>
  <si>
    <t>양성교육비 합계</t>
    <phoneticPr fontId="14" type="noConversion"/>
  </si>
  <si>
    <t>아이돌봄
사업비</t>
    <phoneticPr fontId="14" type="noConversion"/>
  </si>
  <si>
    <t>행정부대경비</t>
    <phoneticPr fontId="14" type="noConversion"/>
  </si>
  <si>
    <t>국고보조금
(예탁금)</t>
    <phoneticPr fontId="17" type="noConversion"/>
  </si>
  <si>
    <t>시군구보조금</t>
    <phoneticPr fontId="14" type="noConversion"/>
  </si>
  <si>
    <t>보조금수입 합   계</t>
    <phoneticPr fontId="14" type="noConversion"/>
  </si>
  <si>
    <t>아이돌봄
국민행복카드
사업비</t>
    <phoneticPr fontId="14" type="noConversion"/>
  </si>
  <si>
    <t>국민행복카드 사업비 합계</t>
    <phoneticPr fontId="14" type="noConversion"/>
  </si>
  <si>
    <t>보조금</t>
    <phoneticPr fontId="14" type="noConversion"/>
  </si>
  <si>
    <t>국고보조금
(이나라도움)</t>
    <phoneticPr fontId="17" type="noConversion"/>
  </si>
  <si>
    <t>소계</t>
    <phoneticPr fontId="14" type="noConversion"/>
  </si>
  <si>
    <t>연장근로수당</t>
    <phoneticPr fontId="14" type="noConversion"/>
  </si>
  <si>
    <t>명절상여금</t>
    <phoneticPr fontId="14" type="noConversion"/>
  </si>
  <si>
    <t>일반수용비</t>
    <phoneticPr fontId="14" type="noConversion"/>
  </si>
  <si>
    <t>공과금제세</t>
    <phoneticPr fontId="14" type="noConversion"/>
  </si>
  <si>
    <t>사업수입(양성교육)</t>
    <phoneticPr fontId="14" type="noConversion"/>
  </si>
  <si>
    <t>인건비</t>
    <phoneticPr fontId="14" type="noConversion"/>
  </si>
  <si>
    <t>사업수입(국민행복카드_본인부담금)</t>
    <phoneticPr fontId="14" type="noConversion"/>
  </si>
  <si>
    <t>퇴직금 및 퇴직적립금</t>
    <phoneticPr fontId="14" type="noConversion"/>
  </si>
  <si>
    <t>돌보미양성교육</t>
    <phoneticPr fontId="14" type="noConversion"/>
  </si>
  <si>
    <t>시군구보조금</t>
    <phoneticPr fontId="17" type="noConversion"/>
  </si>
  <si>
    <t>전년도 예산액</t>
    <phoneticPr fontId="14" type="noConversion"/>
  </si>
  <si>
    <t xml:space="preserve">당해년도 예산액 </t>
    <phoneticPr fontId="14" type="noConversion"/>
  </si>
  <si>
    <t>사업수입 소   계</t>
    <phoneticPr fontId="14" type="noConversion"/>
  </si>
  <si>
    <t>이월금  소   계</t>
    <phoneticPr fontId="14" type="noConversion"/>
  </si>
  <si>
    <t>당해년도 예산액</t>
    <phoneticPr fontId="14" type="noConversion"/>
  </si>
  <si>
    <t>활동수당</t>
    <phoneticPr fontId="14" type="noConversion"/>
  </si>
  <si>
    <t>예방접종비</t>
    <phoneticPr fontId="14" type="noConversion"/>
  </si>
  <si>
    <t>급여</t>
    <phoneticPr fontId="14" type="noConversion"/>
  </si>
  <si>
    <t>4대사회보험(기관부담분)</t>
    <phoneticPr fontId="14" type="noConversion"/>
  </si>
  <si>
    <t>활동수당(본인부담금)</t>
    <phoneticPr fontId="14" type="noConversion"/>
  </si>
  <si>
    <t>활동수당(예탁금)</t>
    <phoneticPr fontId="14" type="noConversion"/>
  </si>
  <si>
    <t>과목</t>
    <phoneticPr fontId="14" type="noConversion"/>
  </si>
  <si>
    <t>국고보조금(이나라도움)</t>
    <phoneticPr fontId="14" type="noConversion"/>
  </si>
  <si>
    <t>국고보조금(예탁금)</t>
    <phoneticPr fontId="14" type="noConversion"/>
  </si>
  <si>
    <t>전년도이월금(이나라도움)</t>
    <phoneticPr fontId="14" type="noConversion"/>
  </si>
  <si>
    <t>전년도이월금(국민행복카드_본인부담금)</t>
    <phoneticPr fontId="14" type="noConversion"/>
  </si>
  <si>
    <t>전년도이월금(양성교육)</t>
    <phoneticPr fontId="14" type="noConversion"/>
  </si>
  <si>
    <t>아이돌보미 보험료</t>
    <phoneticPr fontId="14" type="noConversion"/>
  </si>
  <si>
    <t>관리수당(센터장)</t>
    <phoneticPr fontId="14" type="noConversion"/>
  </si>
  <si>
    <t>잡수입</t>
    <phoneticPr fontId="14" type="noConversion"/>
  </si>
  <si>
    <t>전년도이월금</t>
    <phoneticPr fontId="14" type="noConversion"/>
  </si>
  <si>
    <t>반환금</t>
    <phoneticPr fontId="14" type="noConversion"/>
  </si>
  <si>
    <t>이월금</t>
    <phoneticPr fontId="14" type="noConversion"/>
  </si>
  <si>
    <t>차기이월금</t>
    <phoneticPr fontId="14" type="noConversion"/>
  </si>
  <si>
    <t>2022년 아이돌봄지원사업 세입예산서</t>
    <phoneticPr fontId="14" type="noConversion"/>
  </si>
  <si>
    <t>2022년 아이돌봄지원사업 세출예산서</t>
    <phoneticPr fontId="14" type="noConversion"/>
  </si>
  <si>
    <t>잡수입</t>
    <phoneticPr fontId="14" type="noConversion"/>
  </si>
  <si>
    <t>종일제추가지원</t>
    <phoneticPr fontId="14" type="noConversion"/>
  </si>
  <si>
    <t>시간제추가지원</t>
    <phoneticPr fontId="14" type="noConversion"/>
  </si>
  <si>
    <t>한부모나다형</t>
    <phoneticPr fontId="14" type="noConversion"/>
  </si>
  <si>
    <t>특별교육비</t>
    <phoneticPr fontId="14" type="noConversion"/>
  </si>
  <si>
    <t>전년도이월금(시비지원)</t>
    <phoneticPr fontId="14" type="noConversion"/>
  </si>
  <si>
    <t>반환금</t>
    <phoneticPr fontId="14" type="noConversion"/>
  </si>
  <si>
    <t>차기이월금 합계</t>
    <phoneticPr fontId="14" type="noConversion"/>
  </si>
  <si>
    <t>차기이월금(이나라도움)</t>
    <phoneticPr fontId="14" type="noConversion"/>
  </si>
  <si>
    <t>차기이월금(국민행복카드-본인부담금)</t>
    <phoneticPr fontId="14" type="noConversion"/>
  </si>
  <si>
    <t>차기이월금(양성교육비)</t>
    <phoneticPr fontId="14" type="noConversion"/>
  </si>
  <si>
    <t>차기이월금(시비지원)</t>
    <phoneticPr fontId="14" type="noConversion"/>
  </si>
  <si>
    <t>반환금 합계</t>
    <phoneticPr fontId="14" type="noConversion"/>
  </si>
  <si>
    <t>2023년 아이돌봄지원사업 세입·세출 예산서</t>
    <phoneticPr fontId="14" type="noConversion"/>
  </si>
  <si>
    <t>강북구가족센터(아이돌봄지원사업)</t>
    <phoneticPr fontId="14" type="noConversion"/>
  </si>
  <si>
    <t>사
업
수
입</t>
    <phoneticPr fontId="14" type="noConversion"/>
  </si>
  <si>
    <t>이나라도움</t>
    <phoneticPr fontId="14" type="noConversion"/>
  </si>
  <si>
    <t>예탁금</t>
    <phoneticPr fontId="14" type="noConversion"/>
  </si>
  <si>
    <t>국민행복카드-본인부담금</t>
    <phoneticPr fontId="14" type="noConversion"/>
  </si>
  <si>
    <t>시비지원</t>
    <phoneticPr fontId="14" type="noConversion"/>
  </si>
  <si>
    <t>양성교육비</t>
    <phoneticPr fontId="14" type="noConversion"/>
  </si>
  <si>
    <t>국민행복카드_본인부담금</t>
    <phoneticPr fontId="14" type="noConversion"/>
  </si>
  <si>
    <t>양성교육</t>
    <phoneticPr fontId="14" type="noConversion"/>
  </si>
  <si>
    <t>(B-A)</t>
    <phoneticPr fontId="14" type="noConversion"/>
  </si>
  <si>
    <t>2022년 예산액</t>
    <phoneticPr fontId="14" type="noConversion"/>
  </si>
  <si>
    <t>2023년 예산액</t>
    <phoneticPr fontId="14" type="noConversion"/>
  </si>
  <si>
    <t>사
업
비</t>
    <phoneticPr fontId="14" type="noConversion"/>
  </si>
  <si>
    <t>영아전담아이돌봄지원사업</t>
    <phoneticPr fontId="14" type="noConversion"/>
  </si>
  <si>
    <t>아픈아이전담아이돌봄사업</t>
    <phoneticPr fontId="14" type="noConversion"/>
  </si>
  <si>
    <t>서울형아이돌봄지원사업 지원인력확대</t>
    <phoneticPr fontId="14" type="noConversion"/>
  </si>
  <si>
    <t>종사자복지포인트</t>
    <phoneticPr fontId="14" type="noConversion"/>
  </si>
  <si>
    <t>아이돌봄수당</t>
    <phoneticPr fontId="14" type="noConversion"/>
  </si>
  <si>
    <t>아이돌보미관리비</t>
    <phoneticPr fontId="14" type="noConversion"/>
  </si>
  <si>
    <t>가족수당</t>
    <phoneticPr fontId="14" type="noConversion"/>
  </si>
  <si>
    <t>정액급식비</t>
    <phoneticPr fontId="14" type="noConversion"/>
  </si>
  <si>
    <t>회의비</t>
    <phoneticPr fontId="14" type="noConversion"/>
  </si>
  <si>
    <t>교육비(현장실습,양성,보수,법정의무,집담회,소통강화)</t>
    <phoneticPr fontId="14" type="noConversion"/>
  </si>
  <si>
    <t>기타운영비(안전관리,수수료)</t>
    <phoneticPr fontId="14" type="noConversion"/>
  </si>
  <si>
    <t>총  합  계</t>
    <phoneticPr fontId="14" type="noConversion"/>
  </si>
  <si>
    <t>종사자수당/조정수당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</si>
</sst>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</numFmts>
  <fonts count="29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9"/>
      <color rgb="FF437FC1"/>
      <name val="굴림체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굴림"/>
      <family val="3"/>
      <charset val="129"/>
    </font>
    <font>
      <b/>
      <sz val="11"/>
      <color rgb="FF000000"/>
      <name val="맑은 고딕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41">
    <xf numFmtId="0" fontId="0" fillId="0" borderId="0">
      <alignment vertical="center"/>
    </xf>
    <xf numFmtId="0" fontId="3" fillId="0" borderId="0"/>
    <xf numFmtId="176" fontId="3" fillId="0" borderId="0"/>
    <xf numFmtId="0" fontId="13" fillId="0" borderId="0">
      <alignment vertical="center"/>
    </xf>
    <xf numFmtId="0" fontId="4" fillId="0" borderId="0"/>
    <xf numFmtId="0" fontId="5" fillId="0" borderId="0">
      <alignment vertical="center"/>
    </xf>
    <xf numFmtId="41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2" fillId="0" borderId="0">
      <alignment vertical="center"/>
    </xf>
    <xf numFmtId="41" fontId="5" fillId="0" borderId="0">
      <alignment vertical="center"/>
    </xf>
    <xf numFmtId="177" fontId="19" fillId="0" borderId="0"/>
    <xf numFmtId="41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/>
    <xf numFmtId="41" fontId="5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5" fillId="0" borderId="0">
      <alignment vertical="center"/>
    </xf>
    <xf numFmtId="41" fontId="2" fillId="0" borderId="0">
      <alignment vertical="center"/>
    </xf>
  </cellStyleXfs>
  <cellXfs count="44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6" fillId="2" borderId="3" xfId="3" applyNumberFormat="1" applyFont="1" applyFill="1" applyBorder="1" applyAlignment="1">
      <alignment horizontal="center" vertical="center"/>
    </xf>
    <xf numFmtId="0" fontId="6" fillId="0" borderId="0" xfId="3" applyNumberFormat="1" applyFont="1">
      <alignment vertical="center"/>
    </xf>
    <xf numFmtId="177" fontId="9" fillId="3" borderId="21" xfId="4" applyNumberFormat="1" applyFont="1" applyFill="1" applyBorder="1" applyAlignment="1">
      <alignment horizontal="right" vertical="center" wrapText="1"/>
    </xf>
    <xf numFmtId="177" fontId="9" fillId="0" borderId="21" xfId="4" applyNumberFormat="1" applyFont="1" applyBorder="1" applyAlignment="1">
      <alignment horizontal="right" vertical="center" wrapText="1"/>
    </xf>
    <xf numFmtId="177" fontId="9" fillId="0" borderId="23" xfId="4" applyNumberFormat="1" applyFont="1" applyBorder="1" applyAlignment="1">
      <alignment horizontal="right" vertical="center" wrapText="1"/>
    </xf>
    <xf numFmtId="0" fontId="2" fillId="0" borderId="0" xfId="14" applyNumberFormat="1">
      <alignment vertical="center"/>
    </xf>
    <xf numFmtId="0" fontId="2" fillId="10" borderId="0" xfId="14" applyNumberFormat="1" applyFill="1">
      <alignment vertical="center"/>
    </xf>
    <xf numFmtId="177" fontId="2" fillId="0" borderId="0" xfId="14" applyNumberFormat="1">
      <alignment vertical="center"/>
    </xf>
    <xf numFmtId="41" fontId="7" fillId="2" borderId="6" xfId="3" applyNumberFormat="1" applyFont="1" applyFill="1" applyBorder="1" applyAlignment="1">
      <alignment horizontal="center" vertical="center"/>
    </xf>
    <xf numFmtId="41" fontId="7" fillId="2" borderId="6" xfId="3" applyNumberFormat="1" applyFont="1" applyFill="1" applyBorder="1">
      <alignment vertical="center"/>
    </xf>
    <xf numFmtId="0" fontId="6" fillId="2" borderId="1" xfId="3" applyNumberFormat="1" applyFont="1" applyFill="1" applyBorder="1" applyAlignment="1">
      <alignment horizontal="center" vertical="center"/>
    </xf>
    <xf numFmtId="177" fontId="10" fillId="4" borderId="63" xfId="4" applyNumberFormat="1" applyFont="1" applyFill="1" applyBorder="1" applyAlignment="1">
      <alignment horizontal="right" vertical="center" wrapText="1"/>
    </xf>
    <xf numFmtId="177" fontId="10" fillId="4" borderId="19" xfId="4" applyNumberFormat="1" applyFont="1" applyFill="1" applyBorder="1" applyAlignment="1">
      <alignment horizontal="right" vertical="center" wrapText="1"/>
    </xf>
    <xf numFmtId="49" fontId="10" fillId="4" borderId="33" xfId="4" applyNumberFormat="1" applyFont="1" applyFill="1" applyBorder="1" applyAlignment="1">
      <alignment horizontal="center" vertical="center" wrapText="1"/>
    </xf>
    <xf numFmtId="177" fontId="10" fillId="4" borderId="73" xfId="4" applyNumberFormat="1" applyFont="1" applyFill="1" applyBorder="1" applyAlignment="1">
      <alignment horizontal="right" vertical="center" wrapText="1"/>
    </xf>
    <xf numFmtId="177" fontId="10" fillId="4" borderId="33" xfId="4" applyNumberFormat="1" applyFont="1" applyFill="1" applyBorder="1" applyAlignment="1">
      <alignment horizontal="right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177" fontId="20" fillId="3" borderId="27" xfId="4" applyNumberFormat="1" applyFont="1" applyFill="1" applyBorder="1" applyAlignment="1">
      <alignment horizontal="right" vertical="center" wrapText="1"/>
    </xf>
    <xf numFmtId="177" fontId="20" fillId="3" borderId="28" xfId="4" applyNumberFormat="1" applyFont="1" applyFill="1" applyBorder="1" applyAlignment="1">
      <alignment horizontal="right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177" fontId="20" fillId="3" borderId="21" xfId="4" applyNumberFormat="1" applyFont="1" applyFill="1" applyBorder="1" applyAlignment="1">
      <alignment horizontal="right" vertical="center" wrapText="1"/>
    </xf>
    <xf numFmtId="49" fontId="20" fillId="9" borderId="31" xfId="4" applyNumberFormat="1" applyFont="1" applyFill="1" applyBorder="1" applyAlignment="1">
      <alignment horizontal="center" vertical="center" wrapText="1"/>
    </xf>
    <xf numFmtId="177" fontId="20" fillId="9" borderId="21" xfId="4" applyNumberFormat="1" applyFont="1" applyFill="1" applyBorder="1" applyAlignment="1">
      <alignment horizontal="right" vertical="center" wrapText="1"/>
    </xf>
    <xf numFmtId="177" fontId="20" fillId="9" borderId="28" xfId="4" applyNumberFormat="1" applyFont="1" applyFill="1" applyBorder="1" applyAlignment="1">
      <alignment horizontal="right" vertical="center" wrapText="1"/>
    </xf>
    <xf numFmtId="177" fontId="20" fillId="0" borderId="27" xfId="4" applyNumberFormat="1" applyFont="1" applyFill="1" applyBorder="1" applyAlignment="1">
      <alignment horizontal="right" vertical="center" wrapText="1"/>
    </xf>
    <xf numFmtId="49" fontId="20" fillId="8" borderId="31" xfId="4" applyNumberFormat="1" applyFont="1" applyFill="1" applyBorder="1" applyAlignment="1">
      <alignment horizontal="center" vertical="center" wrapText="1"/>
    </xf>
    <xf numFmtId="177" fontId="20" fillId="8" borderId="21" xfId="4" applyNumberFormat="1" applyFont="1" applyFill="1" applyBorder="1" applyAlignment="1">
      <alignment horizontal="right" vertical="center" wrapText="1"/>
    </xf>
    <xf numFmtId="177" fontId="20" fillId="8" borderId="23" xfId="4" applyNumberFormat="1" applyFont="1" applyFill="1" applyBorder="1" applyAlignment="1">
      <alignment horizontal="right" vertical="center" wrapText="1"/>
    </xf>
    <xf numFmtId="49" fontId="20" fillId="12" borderId="31" xfId="4" applyNumberFormat="1" applyFont="1" applyFill="1" applyBorder="1" applyAlignment="1">
      <alignment horizontal="center" vertical="center" wrapText="1"/>
    </xf>
    <xf numFmtId="177" fontId="20" fillId="12" borderId="21" xfId="4" applyNumberFormat="1" applyFont="1" applyFill="1" applyBorder="1" applyAlignment="1">
      <alignment horizontal="right" vertical="center" wrapText="1"/>
    </xf>
    <xf numFmtId="177" fontId="20" fillId="12" borderId="27" xfId="4" applyNumberFormat="1" applyFont="1" applyFill="1" applyBorder="1" applyAlignment="1">
      <alignment horizontal="right" vertical="center" wrapText="1"/>
    </xf>
    <xf numFmtId="177" fontId="20" fillId="12" borderId="23" xfId="4" applyNumberFormat="1" applyFont="1" applyFill="1" applyBorder="1" applyAlignment="1">
      <alignment horizontal="right" vertical="center" wrapText="1"/>
    </xf>
    <xf numFmtId="0" fontId="20" fillId="3" borderId="42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49" fontId="20" fillId="3" borderId="71" xfId="4" applyNumberFormat="1" applyFont="1" applyFill="1" applyBorder="1" applyAlignment="1">
      <alignment horizontal="center" vertical="center" wrapText="1"/>
    </xf>
    <xf numFmtId="49" fontId="20" fillId="3" borderId="42" xfId="4" applyNumberFormat="1" applyFont="1" applyFill="1" applyBorder="1" applyAlignment="1">
      <alignment vertical="center" wrapText="1"/>
    </xf>
    <xf numFmtId="49" fontId="20" fillId="3" borderId="46" xfId="4" applyNumberFormat="1" applyFont="1" applyFill="1" applyBorder="1" applyAlignment="1">
      <alignment vertical="center" wrapText="1"/>
    </xf>
    <xf numFmtId="177" fontId="20" fillId="3" borderId="23" xfId="4" applyNumberFormat="1" applyFont="1" applyFill="1" applyBorder="1" applyAlignment="1">
      <alignment horizontal="right" vertical="center" wrapText="1"/>
    </xf>
    <xf numFmtId="0" fontId="20" fillId="6" borderId="39" xfId="4" applyNumberFormat="1" applyFont="1" applyFill="1" applyBorder="1" applyAlignment="1">
      <alignment horizontal="center" vertical="center" wrapText="1"/>
    </xf>
    <xf numFmtId="49" fontId="20" fillId="6" borderId="31" xfId="4" applyNumberFormat="1" applyFont="1" applyFill="1" applyBorder="1" applyAlignment="1">
      <alignment horizontal="center" vertical="center" wrapText="1"/>
    </xf>
    <xf numFmtId="177" fontId="20" fillId="6" borderId="21" xfId="4" applyNumberFormat="1" applyFont="1" applyFill="1" applyBorder="1" applyAlignment="1">
      <alignment horizontal="right" vertical="center" wrapText="1"/>
    </xf>
    <xf numFmtId="177" fontId="20" fillId="6" borderId="28" xfId="4" applyNumberFormat="1" applyFont="1" applyFill="1" applyBorder="1" applyAlignment="1">
      <alignment horizontal="right" vertical="center" wrapText="1"/>
    </xf>
    <xf numFmtId="0" fontId="20" fillId="6" borderId="8" xfId="4" applyNumberFormat="1" applyFont="1" applyFill="1" applyBorder="1" applyAlignment="1">
      <alignment horizontal="center" vertical="center" wrapText="1"/>
    </xf>
    <xf numFmtId="0" fontId="21" fillId="6" borderId="40" xfId="4" applyNumberFormat="1" applyFont="1" applyFill="1" applyBorder="1" applyAlignment="1">
      <alignment horizontal="center" vertical="center" wrapText="1"/>
    </xf>
    <xf numFmtId="177" fontId="20" fillId="6" borderId="23" xfId="4" applyNumberFormat="1" applyFont="1" applyFill="1" applyBorder="1" applyAlignment="1">
      <alignment horizontal="right" vertical="center" wrapText="1"/>
    </xf>
    <xf numFmtId="49" fontId="20" fillId="3" borderId="42" xfId="21" applyNumberFormat="1" applyFont="1" applyFill="1" applyBorder="1" applyAlignment="1">
      <alignment vertical="center" wrapText="1"/>
    </xf>
    <xf numFmtId="49" fontId="20" fillId="3" borderId="42" xfId="4" applyNumberFormat="1" applyFont="1" applyFill="1" applyBorder="1" applyAlignment="1">
      <alignment horizontal="center" vertical="center" wrapText="1"/>
    </xf>
    <xf numFmtId="49" fontId="20" fillId="7" borderId="51" xfId="4" applyNumberFormat="1" applyFont="1" applyFill="1" applyBorder="1" applyAlignment="1">
      <alignment horizontal="center" vertical="center" wrapText="1"/>
    </xf>
    <xf numFmtId="49" fontId="20" fillId="7" borderId="31" xfId="4" applyNumberFormat="1" applyFont="1" applyFill="1" applyBorder="1" applyAlignment="1">
      <alignment horizontal="center" vertical="center" wrapText="1"/>
    </xf>
    <xf numFmtId="177" fontId="20" fillId="7" borderId="21" xfId="4" applyNumberFormat="1" applyFont="1" applyFill="1" applyBorder="1" applyAlignment="1">
      <alignment horizontal="right" vertical="center" wrapText="1"/>
    </xf>
    <xf numFmtId="177" fontId="20" fillId="7" borderId="28" xfId="4" applyNumberFormat="1" applyFont="1" applyFill="1" applyBorder="1" applyAlignment="1">
      <alignment horizontal="right" vertical="center" wrapText="1"/>
    </xf>
    <xf numFmtId="0" fontId="20" fillId="3" borderId="46" xfId="4" applyNumberFormat="1" applyFont="1" applyFill="1" applyBorder="1" applyAlignment="1">
      <alignment horizontal="center" vertical="center" wrapText="1"/>
    </xf>
    <xf numFmtId="49" fontId="20" fillId="7" borderId="71" xfId="4" applyNumberFormat="1" applyFont="1" applyFill="1" applyBorder="1" applyAlignment="1">
      <alignment horizontal="center" vertical="center" wrapText="1"/>
    </xf>
    <xf numFmtId="0" fontId="20" fillId="3" borderId="42" xfId="4" applyNumberFormat="1" applyFont="1" applyFill="1" applyBorder="1" applyAlignment="1">
      <alignment vertical="top" wrapText="1"/>
    </xf>
    <xf numFmtId="0" fontId="20" fillId="3" borderId="46" xfId="4" applyNumberFormat="1" applyFont="1" applyFill="1" applyBorder="1" applyAlignment="1">
      <alignment vertical="top" wrapText="1"/>
    </xf>
    <xf numFmtId="0" fontId="20" fillId="3" borderId="42" xfId="4" applyNumberFormat="1" applyFont="1" applyFill="1" applyBorder="1" applyAlignment="1">
      <alignment vertical="center" wrapText="1"/>
    </xf>
    <xf numFmtId="0" fontId="20" fillId="3" borderId="46" xfId="4" applyNumberFormat="1" applyFont="1" applyFill="1" applyBorder="1" applyAlignment="1">
      <alignment vertical="center" wrapText="1"/>
    </xf>
    <xf numFmtId="177" fontId="20" fillId="0" borderId="21" xfId="4" applyNumberFormat="1" applyFont="1" applyFill="1" applyBorder="1" applyAlignment="1">
      <alignment horizontal="right" vertical="center" wrapText="1"/>
    </xf>
    <xf numFmtId="177" fontId="20" fillId="10" borderId="28" xfId="4" applyNumberFormat="1" applyFont="1" applyFill="1" applyBorder="1" applyAlignment="1">
      <alignment horizontal="right" vertical="center" wrapText="1"/>
    </xf>
    <xf numFmtId="177" fontId="20" fillId="10" borderId="21" xfId="4" applyNumberFormat="1" applyFont="1" applyFill="1" applyBorder="1" applyAlignment="1">
      <alignment horizontal="right" vertical="center" wrapText="1"/>
    </xf>
    <xf numFmtId="177" fontId="20" fillId="7" borderId="23" xfId="4" applyNumberFormat="1" applyFont="1" applyFill="1" applyBorder="1" applyAlignment="1">
      <alignment horizontal="right" vertical="center" wrapText="1"/>
    </xf>
    <xf numFmtId="0" fontId="20" fillId="3" borderId="31" xfId="4" applyNumberFormat="1" applyFont="1" applyFill="1" applyBorder="1" applyAlignment="1">
      <alignment vertical="top" wrapText="1"/>
    </xf>
    <xf numFmtId="49" fontId="20" fillId="11" borderId="31" xfId="4" applyNumberFormat="1" applyFont="1" applyFill="1" applyBorder="1" applyAlignment="1">
      <alignment horizontal="center" vertical="center" wrapText="1"/>
    </xf>
    <xf numFmtId="177" fontId="20" fillId="11" borderId="21" xfId="4" applyNumberFormat="1" applyFont="1" applyFill="1" applyBorder="1" applyAlignment="1">
      <alignment horizontal="right" vertical="center" wrapText="1"/>
    </xf>
    <xf numFmtId="177" fontId="20" fillId="11" borderId="23" xfId="4" applyNumberFormat="1" applyFont="1" applyFill="1" applyBorder="1" applyAlignment="1">
      <alignment horizontal="right" vertical="center" wrapText="1"/>
    </xf>
    <xf numFmtId="49" fontId="20" fillId="10" borderId="31" xfId="4" applyNumberFormat="1" applyFont="1" applyFill="1" applyBorder="1" applyAlignment="1">
      <alignment horizontal="center" vertical="center" wrapText="1"/>
    </xf>
    <xf numFmtId="0" fontId="20" fillId="3" borderId="55" xfId="4" applyNumberFormat="1" applyFont="1" applyFill="1" applyBorder="1" applyAlignment="1">
      <alignment horizontal="center" vertical="center" wrapText="1"/>
    </xf>
    <xf numFmtId="49" fontId="20" fillId="6" borderId="42" xfId="4" applyNumberFormat="1" applyFont="1" applyFill="1" applyBorder="1" applyAlignment="1">
      <alignment horizontal="center" vertical="center" wrapText="1"/>
    </xf>
    <xf numFmtId="177" fontId="20" fillId="6" borderId="30" xfId="4" applyNumberFormat="1" applyFont="1" applyFill="1" applyBorder="1" applyAlignment="1">
      <alignment horizontal="right" vertical="center" wrapText="1"/>
    </xf>
    <xf numFmtId="177" fontId="20" fillId="6" borderId="51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8" fillId="3" borderId="24" xfId="14" applyNumberFormat="1" applyFont="1" applyFill="1" applyBorder="1" applyAlignment="1">
      <alignment horizontal="center" vertical="center" wrapText="1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41" fontId="7" fillId="2" borderId="7" xfId="3" applyNumberFormat="1" applyFont="1" applyFill="1" applyBorder="1">
      <alignment vertical="center"/>
    </xf>
    <xf numFmtId="41" fontId="6" fillId="0" borderId="34" xfId="3" applyNumberFormat="1" applyFont="1" applyFill="1" applyBorder="1">
      <alignment vertical="center"/>
    </xf>
    <xf numFmtId="41" fontId="6" fillId="0" borderId="2" xfId="3" applyNumberFormat="1" applyFont="1" applyFill="1" applyBorder="1">
      <alignment vertical="center"/>
    </xf>
    <xf numFmtId="177" fontId="10" fillId="5" borderId="3" xfId="4" applyNumberFormat="1" applyFont="1" applyFill="1" applyBorder="1" applyAlignment="1" applyProtection="1">
      <alignment horizontal="right" vertical="center" wrapText="1"/>
    </xf>
    <xf numFmtId="177" fontId="10" fillId="5" borderId="4" xfId="4" applyNumberFormat="1" applyFont="1" applyFill="1" applyBorder="1" applyAlignment="1" applyProtection="1">
      <alignment horizontal="right" vertical="center" wrapText="1"/>
    </xf>
    <xf numFmtId="41" fontId="25" fillId="0" borderId="1" xfId="3" applyNumberFormat="1" applyFont="1" applyFill="1" applyBorder="1" applyAlignment="1">
      <alignment horizontal="center" vertical="center"/>
    </xf>
    <xf numFmtId="41" fontId="13" fillId="0" borderId="0" xfId="10">
      <alignment vertical="center"/>
    </xf>
    <xf numFmtId="178" fontId="25" fillId="0" borderId="1" xfId="15" applyNumberFormat="1" applyFont="1" applyFill="1" applyBorder="1" applyAlignment="1">
      <alignment horizontal="right" vertical="center"/>
    </xf>
    <xf numFmtId="177" fontId="6" fillId="0" borderId="34" xfId="1" applyNumberFormat="1" applyFont="1" applyFill="1" applyBorder="1" applyAlignment="1">
      <alignment vertical="center"/>
    </xf>
    <xf numFmtId="41" fontId="6" fillId="0" borderId="1" xfId="3" applyNumberFormat="1" applyFont="1" applyFill="1" applyBorder="1">
      <alignment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0" fillId="0" borderId="0" xfId="3" applyNumberFormat="1" applyFont="1" applyAlignment="1">
      <alignment horizontal="right" vertical="center"/>
    </xf>
    <xf numFmtId="177" fontId="0" fillId="0" borderId="0" xfId="3" applyNumberFormat="1" applyFont="1">
      <alignment vertical="center"/>
    </xf>
    <xf numFmtId="177" fontId="6" fillId="2" borderId="1" xfId="3" applyNumberFormat="1" applyFont="1" applyFill="1" applyBorder="1" applyAlignment="1">
      <alignment horizontal="center" vertical="center"/>
    </xf>
    <xf numFmtId="177" fontId="6" fillId="2" borderId="3" xfId="3" applyNumberFormat="1" applyFont="1" applyFill="1" applyBorder="1" applyAlignment="1">
      <alignment horizontal="center" vertical="center"/>
    </xf>
    <xf numFmtId="177" fontId="7" fillId="2" borderId="6" xfId="3" applyNumberFormat="1" applyFont="1" applyFill="1" applyBorder="1" applyAlignment="1">
      <alignment horizontal="center" vertical="center"/>
    </xf>
    <xf numFmtId="178" fontId="25" fillId="10" borderId="1" xfId="15" applyNumberFormat="1" applyFont="1" applyFill="1" applyBorder="1" applyAlignment="1">
      <alignment horizontal="right" vertical="center"/>
    </xf>
    <xf numFmtId="41" fontId="6" fillId="10" borderId="1" xfId="3" applyNumberFormat="1" applyFont="1" applyFill="1" applyBorder="1">
      <alignment vertical="center"/>
    </xf>
    <xf numFmtId="0" fontId="25" fillId="10" borderId="1" xfId="21" applyNumberFormat="1" applyFont="1" applyFill="1" applyBorder="1" applyAlignment="1" applyProtection="1">
      <alignment horizontal="distributed" vertical="center" wrapText="1" shrinkToFit="1"/>
    </xf>
    <xf numFmtId="177" fontId="6" fillId="2" borderId="77" xfId="3" applyNumberFormat="1" applyFont="1" applyFill="1" applyBorder="1" applyAlignment="1">
      <alignment horizontal="center" vertical="center"/>
    </xf>
    <xf numFmtId="177" fontId="6" fillId="2" borderId="79" xfId="3" applyNumberFormat="1" applyFont="1" applyFill="1" applyBorder="1" applyAlignment="1">
      <alignment horizontal="center" vertical="center"/>
    </xf>
    <xf numFmtId="0" fontId="6" fillId="10" borderId="1" xfId="3" applyNumberFormat="1" applyFont="1" applyFill="1" applyBorder="1" applyAlignment="1" applyProtection="1">
      <alignment horizontal="distributed" vertical="distributed" shrinkToFit="1"/>
    </xf>
    <xf numFmtId="0" fontId="9" fillId="0" borderId="69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49" fontId="9" fillId="0" borderId="2" xfId="4" applyNumberFormat="1" applyFont="1" applyFill="1" applyBorder="1" applyAlignment="1" applyProtection="1">
      <alignment horizontal="center" vertical="center" wrapText="1"/>
    </xf>
    <xf numFmtId="49" fontId="20" fillId="0" borderId="2" xfId="4" applyNumberFormat="1" applyFont="1" applyBorder="1" applyAlignment="1">
      <alignment horizontal="center" vertical="center" wrapText="1"/>
    </xf>
    <xf numFmtId="177" fontId="10" fillId="5" borderId="54" xfId="4" applyNumberFormat="1" applyFont="1" applyFill="1" applyBorder="1" applyAlignment="1" applyProtection="1">
      <alignment horizontal="right" vertical="center" wrapText="1"/>
    </xf>
    <xf numFmtId="0" fontId="11" fillId="15" borderId="9" xfId="1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3" borderId="88" xfId="14" applyNumberFormat="1" applyFont="1" applyFill="1" applyBorder="1" applyAlignment="1">
      <alignment horizontal="center" vertical="center" wrapText="1"/>
    </xf>
    <xf numFmtId="41" fontId="13" fillId="0" borderId="86" xfId="10" applyBorder="1">
      <alignment vertical="center"/>
    </xf>
    <xf numFmtId="0" fontId="24" fillId="13" borderId="89" xfId="0" applyFont="1" applyFill="1" applyBorder="1" applyAlignment="1">
      <alignment horizontal="center" vertical="center" wrapText="1"/>
    </xf>
    <xf numFmtId="177" fontId="10" fillId="4" borderId="32" xfId="4" applyNumberFormat="1" applyFont="1" applyFill="1" applyBorder="1" applyAlignment="1">
      <alignment horizontal="right" vertical="center" wrapText="1"/>
    </xf>
    <xf numFmtId="177" fontId="10" fillId="4" borderId="6" xfId="4" applyNumberFormat="1" applyFont="1" applyFill="1" applyBorder="1" applyAlignment="1">
      <alignment horizontal="right" vertical="center" wrapText="1"/>
    </xf>
    <xf numFmtId="0" fontId="9" fillId="0" borderId="9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3" borderId="92" xfId="14" applyNumberFormat="1" applyFont="1" applyFill="1" applyBorder="1" applyAlignment="1">
      <alignment horizontal="center" vertical="center" wrapText="1"/>
    </xf>
    <xf numFmtId="41" fontId="25" fillId="0" borderId="1" xfId="21" applyNumberFormat="1" applyFont="1" applyFill="1" applyBorder="1" applyAlignment="1">
      <alignment horizontal="center" vertical="center"/>
    </xf>
    <xf numFmtId="0" fontId="11" fillId="15" borderId="1" xfId="14" applyNumberFormat="1" applyFont="1" applyFill="1" applyBorder="1" applyAlignment="1">
      <alignment horizontal="center" vertical="center" wrapText="1"/>
    </xf>
    <xf numFmtId="0" fontId="11" fillId="15" borderId="2" xfId="14" applyNumberFormat="1" applyFont="1" applyFill="1" applyBorder="1" applyAlignment="1">
      <alignment horizontal="center" vertical="center" wrapText="1"/>
    </xf>
    <xf numFmtId="49" fontId="20" fillId="10" borderId="2" xfId="4" applyNumberFormat="1" applyFont="1" applyFill="1" applyBorder="1" applyAlignment="1">
      <alignment horizontal="center" vertical="center" wrapText="1"/>
    </xf>
    <xf numFmtId="41" fontId="6" fillId="10" borderId="4" xfId="3" applyNumberFormat="1" applyFont="1" applyFill="1" applyBorder="1">
      <alignment vertical="center"/>
    </xf>
    <xf numFmtId="0" fontId="0" fillId="0" borderId="0" xfId="3" applyNumberFormat="1" applyFont="1" applyBorder="1">
      <alignment vertical="center"/>
    </xf>
    <xf numFmtId="177" fontId="6" fillId="2" borderId="2" xfId="3" applyNumberFormat="1" applyFont="1" applyFill="1" applyBorder="1" applyAlignment="1">
      <alignment horizontal="center" vertical="center"/>
    </xf>
    <xf numFmtId="0" fontId="0" fillId="0" borderId="3" xfId="3" applyNumberFormat="1" applyFont="1" applyBorder="1">
      <alignment vertical="center"/>
    </xf>
    <xf numFmtId="177" fontId="0" fillId="0" borderId="3" xfId="3" applyNumberFormat="1" applyFont="1" applyBorder="1">
      <alignment vertical="center"/>
    </xf>
    <xf numFmtId="177" fontId="0" fillId="0" borderId="4" xfId="3" applyNumberFormat="1" applyFont="1" applyBorder="1" applyAlignment="1">
      <alignment horizontal="right" vertical="center"/>
    </xf>
    <xf numFmtId="49" fontId="20" fillId="10" borderId="1" xfId="4" applyNumberFormat="1" applyFont="1" applyFill="1" applyBorder="1" applyAlignment="1">
      <alignment horizontal="center" vertical="center" wrapText="1"/>
    </xf>
    <xf numFmtId="0" fontId="24" fillId="13" borderId="87" xfId="0" applyFont="1" applyFill="1" applyBorder="1" applyAlignment="1">
      <alignment horizontal="center" vertical="center" wrapText="1"/>
    </xf>
    <xf numFmtId="41" fontId="25" fillId="0" borderId="16" xfId="3" applyNumberFormat="1" applyFont="1" applyFill="1" applyBorder="1">
      <alignment vertical="center"/>
    </xf>
    <xf numFmtId="41" fontId="6" fillId="0" borderId="17" xfId="3" applyNumberFormat="1" applyFont="1" applyFill="1" applyBorder="1">
      <alignment vertical="center"/>
    </xf>
    <xf numFmtId="177" fontId="25" fillId="10" borderId="1" xfId="15" applyNumberFormat="1" applyFont="1" applyFill="1" applyBorder="1" applyAlignment="1">
      <alignment horizontal="right" vertical="center"/>
    </xf>
    <xf numFmtId="41" fontId="0" fillId="0" borderId="0" xfId="3" applyNumberFormat="1" applyFont="1">
      <alignment vertical="center"/>
    </xf>
    <xf numFmtId="49" fontId="20" fillId="10" borderId="76" xfId="4" applyNumberFormat="1" applyFont="1" applyFill="1" applyBorder="1" applyAlignment="1">
      <alignment horizontal="center" vertical="center" wrapText="1"/>
    </xf>
    <xf numFmtId="41" fontId="25" fillId="0" borderId="3" xfId="3" applyNumberFormat="1" applyFont="1" applyFill="1" applyBorder="1">
      <alignment vertical="center"/>
    </xf>
    <xf numFmtId="0" fontId="20" fillId="0" borderId="50" xfId="0" applyFont="1" applyFill="1" applyBorder="1" applyAlignment="1">
      <alignment horizontal="center" vertical="center" wrapText="1"/>
    </xf>
    <xf numFmtId="0" fontId="20" fillId="0" borderId="68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9" fillId="0" borderId="99" xfId="0" applyFont="1" applyFill="1" applyBorder="1" applyAlignment="1">
      <alignment horizontal="center" vertical="center" wrapText="1"/>
    </xf>
    <xf numFmtId="0" fontId="24" fillId="13" borderId="102" xfId="0" applyFont="1" applyFill="1" applyBorder="1" applyAlignment="1">
      <alignment horizontal="center" vertical="center" wrapText="1"/>
    </xf>
    <xf numFmtId="0" fontId="24" fillId="13" borderId="10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5" fillId="10" borderId="76" xfId="3" applyNumberFormat="1" applyFont="1" applyFill="1" applyBorder="1" applyAlignment="1" applyProtection="1">
      <alignment horizontal="distributed" vertical="center"/>
    </xf>
    <xf numFmtId="0" fontId="25" fillId="10" borderId="34" xfId="3" applyNumberFormat="1" applyFont="1" applyFill="1" applyBorder="1" applyAlignment="1" applyProtection="1">
      <alignment horizontal="distributed" vertical="center"/>
    </xf>
    <xf numFmtId="0" fontId="20" fillId="0" borderId="85" xfId="0" applyFont="1" applyFill="1" applyBorder="1" applyAlignment="1">
      <alignment horizontal="center" vertical="center" wrapText="1"/>
    </xf>
    <xf numFmtId="41" fontId="25" fillId="0" borderId="1" xfId="21" applyNumberFormat="1" applyFont="1" applyFill="1" applyBorder="1" applyAlignment="1">
      <alignment horizontal="right" vertical="center"/>
    </xf>
    <xf numFmtId="41" fontId="25" fillId="0" borderId="1" xfId="3" applyNumberFormat="1" applyFont="1" applyFill="1" applyBorder="1" applyAlignment="1">
      <alignment horizontal="right" vertical="center"/>
    </xf>
    <xf numFmtId="0" fontId="7" fillId="0" borderId="1" xfId="21" applyNumberFormat="1" applyFont="1" applyFill="1" applyBorder="1" applyAlignment="1" applyProtection="1">
      <alignment horizontal="distributed" vertical="center"/>
    </xf>
    <xf numFmtId="0" fontId="6" fillId="0" borderId="1" xfId="21" applyNumberFormat="1" applyFont="1" applyFill="1" applyBorder="1" applyAlignment="1" applyProtection="1">
      <alignment horizontal="distributed" vertical="distributed"/>
    </xf>
    <xf numFmtId="41" fontId="25" fillId="10" borderId="1" xfId="21" applyNumberFormat="1" applyFont="1" applyFill="1" applyBorder="1">
      <alignment vertical="center"/>
    </xf>
    <xf numFmtId="177" fontId="25" fillId="10" borderId="1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41" fontId="6" fillId="10" borderId="1" xfId="21" applyNumberFormat="1" applyFont="1" applyFill="1" applyBorder="1">
      <alignment vertical="center"/>
    </xf>
    <xf numFmtId="41" fontId="6" fillId="0" borderId="1" xfId="21" applyNumberFormat="1" applyFont="1" applyFill="1" applyBorder="1">
      <alignment vertical="center"/>
    </xf>
    <xf numFmtId="0" fontId="25" fillId="10" borderId="1" xfId="21" applyNumberFormat="1" applyFont="1" applyFill="1" applyBorder="1" applyAlignment="1" applyProtection="1">
      <alignment horizontal="distributed" vertical="distributed" wrapText="1"/>
    </xf>
    <xf numFmtId="0" fontId="25" fillId="10" borderId="1" xfId="21" applyNumberFormat="1" applyFont="1" applyFill="1" applyBorder="1" applyAlignment="1" applyProtection="1">
      <alignment horizontal="distributed" vertical="distributed"/>
    </xf>
    <xf numFmtId="0" fontId="2" fillId="0" borderId="0" xfId="3" applyNumberFormat="1" applyFont="1">
      <alignment vertical="center"/>
    </xf>
    <xf numFmtId="0" fontId="26" fillId="0" borderId="1" xfId="21" applyNumberFormat="1" applyFont="1" applyFill="1" applyBorder="1" applyAlignment="1" applyProtection="1">
      <alignment horizontal="distributed" vertical="center" wrapText="1" shrinkToFit="1"/>
    </xf>
    <xf numFmtId="0" fontId="7" fillId="0" borderId="5" xfId="3" applyNumberFormat="1" applyFont="1" applyFill="1" applyBorder="1" applyAlignment="1" applyProtection="1">
      <alignment horizontal="distributed" vertical="center"/>
    </xf>
    <xf numFmtId="41" fontId="25" fillId="0" borderId="1" xfId="3" applyNumberFormat="1" applyFont="1" applyFill="1" applyBorder="1">
      <alignment vertical="center"/>
    </xf>
    <xf numFmtId="177" fontId="6" fillId="2" borderId="4" xfId="3" applyNumberFormat="1" applyFont="1" applyFill="1" applyBorder="1" applyAlignment="1">
      <alignment horizontal="center" vertical="center"/>
    </xf>
    <xf numFmtId="0" fontId="26" fillId="0" borderId="5" xfId="21" applyNumberFormat="1" applyFont="1" applyFill="1" applyBorder="1" applyAlignment="1" applyProtection="1">
      <alignment horizontal="distributed" vertical="center" wrapText="1" shrinkToFit="1"/>
    </xf>
    <xf numFmtId="177" fontId="7" fillId="2" borderId="7" xfId="3" applyNumberFormat="1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20" fillId="0" borderId="110" xfId="0" applyFont="1" applyFill="1" applyBorder="1" applyAlignment="1">
      <alignment horizontal="center" vertical="center" wrapText="1"/>
    </xf>
    <xf numFmtId="177" fontId="20" fillId="10" borderId="21" xfId="0" applyNumberFormat="1" applyFont="1" applyFill="1" applyBorder="1" applyAlignment="1">
      <alignment horizontal="right" vertical="center" wrapText="1"/>
    </xf>
    <xf numFmtId="177" fontId="20" fillId="14" borderId="21" xfId="0" applyNumberFormat="1" applyFont="1" applyFill="1" applyBorder="1" applyAlignment="1">
      <alignment horizontal="right" vertical="center" wrapText="1"/>
    </xf>
    <xf numFmtId="177" fontId="27" fillId="13" borderId="89" xfId="0" applyNumberFormat="1" applyFont="1" applyFill="1" applyBorder="1" applyAlignment="1">
      <alignment horizontal="right" vertical="center" wrapText="1"/>
    </xf>
    <xf numFmtId="177" fontId="20" fillId="14" borderId="101" xfId="0" applyNumberFormat="1" applyFont="1" applyFill="1" applyBorder="1" applyAlignment="1">
      <alignment horizontal="right" vertical="center" wrapText="1"/>
    </xf>
    <xf numFmtId="177" fontId="27" fillId="13" borderId="32" xfId="0" applyNumberFormat="1" applyFont="1" applyFill="1" applyBorder="1" applyAlignment="1">
      <alignment horizontal="right" vertical="center" wrapText="1"/>
    </xf>
    <xf numFmtId="177" fontId="20" fillId="10" borderId="111" xfId="0" applyNumberFormat="1" applyFont="1" applyFill="1" applyBorder="1" applyAlignment="1">
      <alignment horizontal="right" vertical="center" wrapText="1"/>
    </xf>
    <xf numFmtId="177" fontId="20" fillId="10" borderId="29" xfId="4" applyNumberFormat="1" applyFont="1" applyFill="1" applyBorder="1" applyAlignment="1">
      <alignment horizontal="right" vertical="center" wrapText="1"/>
    </xf>
    <xf numFmtId="177" fontId="20" fillId="14" borderId="15" xfId="0" applyNumberFormat="1" applyFont="1" applyFill="1" applyBorder="1" applyAlignment="1">
      <alignment horizontal="right" vertical="center" wrapText="1"/>
    </xf>
    <xf numFmtId="177" fontId="20" fillId="0" borderId="80" xfId="0" applyNumberFormat="1" applyFont="1" applyFill="1" applyBorder="1" applyAlignment="1">
      <alignment horizontal="right" vertical="center" wrapText="1"/>
    </xf>
    <xf numFmtId="177" fontId="20" fillId="0" borderId="21" xfId="0" applyNumberFormat="1" applyFont="1" applyFill="1" applyBorder="1" applyAlignment="1">
      <alignment horizontal="right" vertical="center" wrapText="1"/>
    </xf>
    <xf numFmtId="177" fontId="20" fillId="14" borderId="23" xfId="0" applyNumberFormat="1" applyFont="1" applyFill="1" applyBorder="1" applyAlignment="1">
      <alignment horizontal="right" vertical="center" wrapText="1"/>
    </xf>
    <xf numFmtId="177" fontId="27" fillId="13" borderId="90" xfId="0" applyNumberFormat="1" applyFont="1" applyFill="1" applyBorder="1" applyAlignment="1">
      <alignment horizontal="right" vertical="center" wrapText="1"/>
    </xf>
    <xf numFmtId="177" fontId="20" fillId="14" borderId="58" xfId="0" applyNumberFormat="1" applyFont="1" applyFill="1" applyBorder="1" applyAlignment="1">
      <alignment horizontal="right" vertical="center" wrapText="1"/>
    </xf>
    <xf numFmtId="177" fontId="27" fillId="13" borderId="6" xfId="0" applyNumberFormat="1" applyFont="1" applyFill="1" applyBorder="1" applyAlignment="1">
      <alignment horizontal="right" vertical="center" wrapText="1"/>
    </xf>
    <xf numFmtId="177" fontId="27" fillId="13" borderId="81" xfId="0" applyNumberFormat="1" applyFont="1" applyFill="1" applyBorder="1" applyAlignment="1">
      <alignment horizontal="right" vertical="center" wrapText="1"/>
    </xf>
    <xf numFmtId="177" fontId="20" fillId="10" borderId="80" xfId="0" applyNumberFormat="1" applyFont="1" applyFill="1" applyBorder="1" applyAlignment="1">
      <alignment horizontal="right" vertical="center" wrapText="1"/>
    </xf>
    <xf numFmtId="177" fontId="20" fillId="0" borderId="112" xfId="0" applyNumberFormat="1" applyFont="1" applyFill="1" applyBorder="1" applyAlignment="1">
      <alignment horizontal="right" vertical="center" wrapText="1"/>
    </xf>
    <xf numFmtId="177" fontId="20" fillId="14" borderId="93" xfId="0" applyNumberFormat="1" applyFont="1" applyFill="1" applyBorder="1" applyAlignment="1">
      <alignment horizontal="right" vertical="center" wrapText="1"/>
    </xf>
    <xf numFmtId="177" fontId="20" fillId="14" borderId="4" xfId="0" applyNumberFormat="1" applyFont="1" applyFill="1" applyBorder="1" applyAlignment="1">
      <alignment horizontal="right" vertical="center" wrapText="1"/>
    </xf>
    <xf numFmtId="177" fontId="27" fillId="13" borderId="18" xfId="0" applyNumberFormat="1" applyFont="1" applyFill="1" applyBorder="1" applyAlignment="1">
      <alignment horizontal="right" vertical="center" wrapText="1"/>
    </xf>
    <xf numFmtId="177" fontId="20" fillId="3" borderId="34" xfId="4" applyNumberFormat="1" applyFont="1" applyFill="1" applyBorder="1" applyAlignment="1">
      <alignment horizontal="right" vertical="center" wrapText="1"/>
    </xf>
    <xf numFmtId="177" fontId="20" fillId="10" borderId="1" xfId="4" applyNumberFormat="1" applyFont="1" applyFill="1" applyBorder="1" applyAlignment="1">
      <alignment horizontal="right" vertical="center" wrapText="1"/>
    </xf>
    <xf numFmtId="177" fontId="20" fillId="0" borderId="2" xfId="4" applyNumberFormat="1" applyFont="1" applyBorder="1" applyAlignment="1">
      <alignment horizontal="right" vertical="center" wrapText="1"/>
    </xf>
    <xf numFmtId="177" fontId="20" fillId="15" borderId="9" xfId="4" applyNumberFormat="1" applyFont="1" applyFill="1" applyBorder="1" applyAlignment="1">
      <alignment horizontal="right" vertical="center" wrapText="1"/>
    </xf>
    <xf numFmtId="177" fontId="20" fillId="15" borderId="1" xfId="4" applyNumberFormat="1" applyFont="1" applyFill="1" applyBorder="1" applyAlignment="1">
      <alignment horizontal="right" vertical="center" wrapText="1"/>
    </xf>
    <xf numFmtId="177" fontId="20" fillId="15" borderId="2" xfId="4" applyNumberFormat="1" applyFont="1" applyFill="1" applyBorder="1" applyAlignment="1">
      <alignment horizontal="right" vertical="center" wrapText="1"/>
    </xf>
    <xf numFmtId="177" fontId="20" fillId="10" borderId="34" xfId="4" applyNumberFormat="1" applyFont="1" applyFill="1" applyBorder="1" applyAlignment="1">
      <alignment horizontal="right" vertical="center" wrapText="1"/>
    </xf>
    <xf numFmtId="177" fontId="20" fillId="15" borderId="34" xfId="4" applyNumberFormat="1" applyFont="1" applyFill="1" applyBorder="1" applyAlignment="1">
      <alignment horizontal="right" vertical="center" wrapText="1"/>
    </xf>
    <xf numFmtId="177" fontId="20" fillId="0" borderId="100" xfId="0" applyNumberFormat="1" applyFont="1" applyFill="1" applyBorder="1" applyAlignment="1">
      <alignment horizontal="right" vertical="center" wrapText="1"/>
    </xf>
    <xf numFmtId="177" fontId="20" fillId="0" borderId="10" xfId="0" applyNumberFormat="1" applyFont="1" applyFill="1" applyBorder="1" applyAlignment="1">
      <alignment horizontal="right" vertical="center" wrapText="1"/>
    </xf>
    <xf numFmtId="177" fontId="20" fillId="10" borderId="114" xfId="0" applyNumberFormat="1" applyFont="1" applyFill="1" applyBorder="1" applyAlignment="1">
      <alignment horizontal="right" vertical="center" wrapText="1"/>
    </xf>
    <xf numFmtId="177" fontId="20" fillId="0" borderId="2" xfId="0" applyNumberFormat="1" applyFont="1" applyFill="1" applyBorder="1" applyAlignment="1">
      <alignment horizontal="right" vertical="center" wrapText="1"/>
    </xf>
    <xf numFmtId="177" fontId="20" fillId="14" borderId="114" xfId="0" applyNumberFormat="1" applyFont="1" applyFill="1" applyBorder="1" applyAlignment="1">
      <alignment horizontal="right" vertical="center" wrapText="1"/>
    </xf>
    <xf numFmtId="177" fontId="27" fillId="13" borderId="33" xfId="0" applyNumberFormat="1" applyFont="1" applyFill="1" applyBorder="1" applyAlignment="1">
      <alignment horizontal="right" vertical="center" wrapText="1"/>
    </xf>
    <xf numFmtId="177" fontId="20" fillId="0" borderId="115" xfId="0" applyNumberFormat="1" applyFont="1" applyFill="1" applyBorder="1" applyAlignment="1">
      <alignment horizontal="right" vertical="center" wrapText="1"/>
    </xf>
    <xf numFmtId="177" fontId="20" fillId="0" borderId="14" xfId="0" applyNumberFormat="1" applyFont="1" applyFill="1" applyBorder="1" applyAlignment="1">
      <alignment horizontal="right" vertical="center" wrapText="1"/>
    </xf>
    <xf numFmtId="177" fontId="20" fillId="0" borderId="9" xfId="0" applyNumberFormat="1" applyFont="1" applyFill="1" applyBorder="1" applyAlignment="1">
      <alignment horizontal="right" vertical="center" wrapText="1"/>
    </xf>
    <xf numFmtId="177" fontId="20" fillId="3" borderId="9" xfId="4" applyNumberFormat="1" applyFont="1" applyFill="1" applyBorder="1" applyAlignment="1">
      <alignment horizontal="right" vertical="center" wrapText="1"/>
    </xf>
    <xf numFmtId="177" fontId="27" fillId="13" borderId="84" xfId="0" applyNumberFormat="1" applyFont="1" applyFill="1" applyBorder="1" applyAlignment="1">
      <alignment horizontal="right" vertical="center" wrapText="1"/>
    </xf>
    <xf numFmtId="0" fontId="20" fillId="10" borderId="77" xfId="0" applyFont="1" applyFill="1" applyBorder="1" applyAlignment="1">
      <alignment horizontal="center" vertical="center" wrapText="1"/>
    </xf>
    <xf numFmtId="0" fontId="20" fillId="10" borderId="113" xfId="0" applyFont="1" applyFill="1" applyBorder="1" applyAlignment="1">
      <alignment horizontal="center" vertical="center" wrapText="1"/>
    </xf>
    <xf numFmtId="41" fontId="20" fillId="10" borderId="1" xfId="21" applyNumberFormat="1" applyFont="1" applyFill="1" applyBorder="1" applyAlignment="1">
      <alignment horizontal="right" vertical="center" wrapText="1"/>
    </xf>
    <xf numFmtId="41" fontId="6" fillId="10" borderId="3" xfId="21" applyNumberFormat="1" applyFont="1" applyFill="1" applyBorder="1">
      <alignment vertical="center"/>
    </xf>
    <xf numFmtId="41" fontId="26" fillId="10" borderId="5" xfId="21" applyNumberFormat="1" applyFont="1" applyFill="1" applyBorder="1" applyAlignment="1">
      <alignment horizontal="center" vertical="center"/>
    </xf>
    <xf numFmtId="41" fontId="26" fillId="0" borderId="5" xfId="3" applyNumberFormat="1" applyFont="1" applyFill="1" applyBorder="1" applyAlignment="1">
      <alignment horizontal="center" vertical="center"/>
    </xf>
    <xf numFmtId="41" fontId="7" fillId="0" borderId="82" xfId="3" applyNumberFormat="1" applyFont="1" applyFill="1" applyBorder="1">
      <alignment vertical="center"/>
    </xf>
    <xf numFmtId="178" fontId="26" fillId="0" borderId="1" xfId="15" applyNumberFormat="1" applyFont="1" applyFill="1" applyBorder="1" applyAlignment="1">
      <alignment horizontal="right" vertical="center"/>
    </xf>
    <xf numFmtId="41" fontId="7" fillId="0" borderId="2" xfId="3" applyNumberFormat="1" applyFont="1" applyFill="1" applyBorder="1">
      <alignment vertical="center"/>
    </xf>
    <xf numFmtId="41" fontId="7" fillId="0" borderId="13" xfId="21" applyNumberFormat="1" applyFont="1" applyFill="1" applyBorder="1">
      <alignment vertical="center"/>
    </xf>
    <xf numFmtId="41" fontId="7" fillId="0" borderId="35" xfId="3" applyNumberFormat="1" applyFont="1" applyFill="1" applyBorder="1">
      <alignment vertical="center"/>
    </xf>
    <xf numFmtId="41" fontId="28" fillId="0" borderId="1" xfId="21" applyNumberFormat="1" applyFont="1" applyBorder="1">
      <alignment vertical="center"/>
    </xf>
    <xf numFmtId="177" fontId="7" fillId="0" borderId="34" xfId="1" applyNumberFormat="1" applyFont="1" applyFill="1" applyBorder="1" applyAlignment="1">
      <alignment vertical="center"/>
    </xf>
    <xf numFmtId="0" fontId="25" fillId="10" borderId="76" xfId="3" applyNumberFormat="1" applyFont="1" applyFill="1" applyBorder="1" applyAlignment="1" applyProtection="1">
      <alignment horizontal="center" vertical="center"/>
    </xf>
    <xf numFmtId="0" fontId="25" fillId="10" borderId="34" xfId="3" applyNumberFormat="1" applyFont="1" applyFill="1" applyBorder="1" applyAlignment="1" applyProtection="1">
      <alignment horizontal="center" vertical="center"/>
    </xf>
    <xf numFmtId="0" fontId="6" fillId="0" borderId="39" xfId="21" applyNumberFormat="1" applyFont="1" applyFill="1" applyBorder="1" applyAlignment="1" applyProtection="1">
      <alignment horizontal="center" vertical="center" wrapText="1"/>
    </xf>
    <xf numFmtId="0" fontId="6" fillId="0" borderId="8" xfId="21" applyNumberFormat="1" applyFont="1" applyFill="1" applyBorder="1" applyAlignment="1" applyProtection="1">
      <alignment horizontal="center" vertical="center"/>
    </xf>
    <xf numFmtId="0" fontId="6" fillId="0" borderId="40" xfId="21" applyNumberFormat="1" applyFont="1" applyFill="1" applyBorder="1" applyAlignment="1" applyProtection="1">
      <alignment horizontal="center" vertical="center"/>
    </xf>
    <xf numFmtId="0" fontId="6" fillId="10" borderId="109" xfId="21" applyNumberFormat="1" applyFont="1" applyFill="1" applyBorder="1" applyAlignment="1" applyProtection="1">
      <alignment horizontal="distributed" vertical="center"/>
    </xf>
    <xf numFmtId="0" fontId="6" fillId="10" borderId="34" xfId="21" applyNumberFormat="1" applyFont="1" applyFill="1" applyBorder="1" applyAlignment="1" applyProtection="1">
      <alignment horizontal="distributed" vertical="center"/>
    </xf>
    <xf numFmtId="0" fontId="6" fillId="10" borderId="94" xfId="21" applyNumberFormat="1" applyFont="1" applyFill="1" applyBorder="1" applyAlignment="1" applyProtection="1">
      <alignment horizontal="distributed" vertical="center"/>
    </xf>
    <xf numFmtId="0" fontId="6" fillId="10" borderId="95" xfId="21" applyNumberFormat="1" applyFont="1" applyFill="1" applyBorder="1" applyAlignment="1" applyProtection="1">
      <alignment horizontal="distributed" vertical="center"/>
    </xf>
    <xf numFmtId="0" fontId="0" fillId="0" borderId="15" xfId="3" applyNumberFormat="1" applyFont="1" applyBorder="1" applyAlignment="1">
      <alignment horizontal="center" vertical="center"/>
    </xf>
    <xf numFmtId="0" fontId="0" fillId="0" borderId="3" xfId="3" applyNumberFormat="1" applyFont="1" applyBorder="1" applyAlignment="1">
      <alignment horizontal="center" vertical="center"/>
    </xf>
    <xf numFmtId="0" fontId="12" fillId="0" borderId="0" xfId="3" applyNumberFormat="1" applyFont="1" applyAlignment="1">
      <alignment horizontal="center" vertical="center"/>
    </xf>
    <xf numFmtId="0" fontId="6" fillId="2" borderId="12" xfId="3" applyNumberFormat="1" applyFont="1" applyFill="1" applyBorder="1" applyAlignment="1">
      <alignment horizontal="center" vertical="center"/>
    </xf>
    <xf numFmtId="0" fontId="6" fillId="2" borderId="13" xfId="3" applyNumberFormat="1" applyFont="1" applyFill="1" applyBorder="1" applyAlignment="1">
      <alignment horizontal="center" vertical="center"/>
    </xf>
    <xf numFmtId="0" fontId="6" fillId="2" borderId="78" xfId="3" applyNumberFormat="1" applyFont="1" applyFill="1" applyBorder="1" applyAlignment="1">
      <alignment horizontal="center" vertical="center"/>
    </xf>
    <xf numFmtId="0" fontId="6" fillId="2" borderId="14" xfId="3" applyNumberFormat="1" applyFont="1" applyFill="1" applyBorder="1" applyAlignment="1">
      <alignment horizontal="center" vertical="center"/>
    </xf>
    <xf numFmtId="0" fontId="6" fillId="2" borderId="9" xfId="3" applyNumberFormat="1" applyFont="1" applyFill="1" applyBorder="1" applyAlignment="1" applyProtection="1">
      <alignment horizontal="center"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0" fontId="6" fillId="2" borderId="15" xfId="3" applyNumberFormat="1" applyFont="1" applyFill="1" applyBorder="1" applyAlignment="1" applyProtection="1">
      <alignment horizontal="center" vertical="center"/>
    </xf>
    <xf numFmtId="0" fontId="6" fillId="2" borderId="3" xfId="3" applyNumberFormat="1" applyFont="1" applyFill="1" applyBorder="1" applyAlignment="1" applyProtection="1">
      <alignment horizontal="center" vertical="center"/>
    </xf>
    <xf numFmtId="0" fontId="7" fillId="2" borderId="32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6" fillId="0" borderId="108" xfId="3" applyNumberFormat="1" applyFont="1" applyFill="1" applyBorder="1" applyAlignment="1" applyProtection="1">
      <alignment horizontal="center" vertical="center" textRotation="255"/>
    </xf>
    <xf numFmtId="0" fontId="6" fillId="0" borderId="47" xfId="3" applyNumberFormat="1" applyFont="1" applyFill="1" applyBorder="1" applyAlignment="1" applyProtection="1">
      <alignment horizontal="center" vertical="center" textRotation="255"/>
    </xf>
    <xf numFmtId="0" fontId="6" fillId="0" borderId="35" xfId="3" applyNumberFormat="1" applyFont="1" applyFill="1" applyBorder="1" applyAlignment="1" applyProtection="1">
      <alignment horizontal="center" vertical="center" textRotation="255"/>
    </xf>
    <xf numFmtId="0" fontId="25" fillId="10" borderId="9" xfId="3" applyNumberFormat="1" applyFont="1" applyFill="1" applyBorder="1" applyAlignment="1" applyProtection="1">
      <alignment horizontal="distributed" vertical="center"/>
    </xf>
    <xf numFmtId="0" fontId="25" fillId="10" borderId="1" xfId="3" applyNumberFormat="1" applyFont="1" applyFill="1" applyBorder="1" applyAlignment="1" applyProtection="1">
      <alignment horizontal="distributed" vertical="center"/>
    </xf>
    <xf numFmtId="0" fontId="25" fillId="10" borderId="40" xfId="3" applyNumberFormat="1" applyFont="1" applyFill="1" applyBorder="1" applyAlignment="1" applyProtection="1">
      <alignment horizontal="center" vertical="center" wrapText="1"/>
    </xf>
    <xf numFmtId="0" fontId="25" fillId="10" borderId="9" xfId="3" applyNumberFormat="1" applyFont="1" applyFill="1" applyBorder="1" applyAlignment="1" applyProtection="1">
      <alignment horizontal="center" vertical="center"/>
    </xf>
    <xf numFmtId="0" fontId="25" fillId="0" borderId="9" xfId="3" applyNumberFormat="1" applyFont="1" applyBorder="1" applyAlignment="1">
      <alignment horizontal="center" vertical="center" textRotation="255" wrapText="1"/>
    </xf>
    <xf numFmtId="49" fontId="9" fillId="0" borderId="9" xfId="4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11" fillId="15" borderId="12" xfId="14" applyNumberFormat="1" applyFont="1" applyFill="1" applyBorder="1" applyAlignment="1">
      <alignment horizontal="center" vertical="center" wrapText="1"/>
    </xf>
    <xf numFmtId="0" fontId="11" fillId="15" borderId="13" xfId="14" applyNumberFormat="1" applyFont="1" applyFill="1" applyBorder="1" applyAlignment="1">
      <alignment horizontal="center" vertical="center" wrapText="1"/>
    </xf>
    <xf numFmtId="0" fontId="11" fillId="15" borderId="14" xfId="14" applyNumberFormat="1" applyFont="1" applyFill="1" applyBorder="1" applyAlignment="1">
      <alignment horizontal="center" vertical="center" wrapText="1"/>
    </xf>
    <xf numFmtId="0" fontId="11" fillId="15" borderId="63" xfId="14" applyNumberFormat="1" applyFont="1" applyFill="1" applyBorder="1" applyAlignment="1">
      <alignment horizontal="center" vertical="center" wrapText="1"/>
    </xf>
    <xf numFmtId="0" fontId="11" fillId="15" borderId="34" xfId="14" applyNumberFormat="1" applyFont="1" applyFill="1" applyBorder="1" applyAlignment="1">
      <alignment horizontal="center" vertical="center" wrapText="1"/>
    </xf>
    <xf numFmtId="0" fontId="11" fillId="15" borderId="1" xfId="14" applyNumberFormat="1" applyFont="1" applyFill="1" applyBorder="1" applyAlignment="1">
      <alignment horizontal="center" vertical="center" wrapText="1"/>
    </xf>
    <xf numFmtId="0" fontId="11" fillId="15" borderId="2" xfId="14" applyNumberFormat="1" applyFont="1" applyFill="1" applyBorder="1" applyAlignment="1">
      <alignment horizontal="center" vertical="center" wrapText="1"/>
    </xf>
    <xf numFmtId="49" fontId="9" fillId="15" borderId="9" xfId="21" applyNumberFormat="1" applyFont="1" applyFill="1" applyBorder="1" applyAlignment="1">
      <alignment horizontal="center" vertical="center" wrapText="1"/>
    </xf>
    <xf numFmtId="49" fontId="9" fillId="15" borderId="1" xfId="21" applyNumberFormat="1" applyFont="1" applyFill="1" applyBorder="1" applyAlignment="1">
      <alignment horizontal="center" vertical="center" wrapText="1"/>
    </xf>
    <xf numFmtId="49" fontId="9" fillId="15" borderId="2" xfId="21" applyNumberFormat="1" applyFont="1" applyFill="1" applyBorder="1" applyAlignment="1">
      <alignment horizontal="center" vertical="center" wrapText="1"/>
    </xf>
    <xf numFmtId="49" fontId="10" fillId="5" borderId="15" xfId="4" applyNumberFormat="1" applyFont="1" applyFill="1" applyBorder="1" applyAlignment="1">
      <alignment horizontal="center" vertical="center" wrapText="1"/>
    </xf>
    <xf numFmtId="49" fontId="10" fillId="5" borderId="3" xfId="4" applyNumberFormat="1" applyFont="1" applyFill="1" applyBorder="1" applyAlignment="1">
      <alignment horizontal="center" vertical="center" wrapText="1"/>
    </xf>
    <xf numFmtId="49" fontId="10" fillId="5" borderId="4" xfId="4" applyNumberFormat="1" applyFont="1" applyFill="1" applyBorder="1" applyAlignment="1">
      <alignment horizontal="center" vertical="center" wrapText="1"/>
    </xf>
    <xf numFmtId="49" fontId="9" fillId="15" borderId="77" xfId="21" applyNumberFormat="1" applyFont="1" applyFill="1" applyBorder="1" applyAlignment="1">
      <alignment horizontal="center" vertical="center" wrapText="1"/>
    </xf>
    <xf numFmtId="49" fontId="20" fillId="10" borderId="9" xfId="4" applyNumberFormat="1" applyFont="1" applyFill="1" applyBorder="1" applyAlignment="1">
      <alignment horizontal="center" vertical="center" wrapText="1"/>
    </xf>
    <xf numFmtId="49" fontId="20" fillId="10" borderId="1" xfId="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97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4" fillId="13" borderId="37" xfId="0" applyFont="1" applyFill="1" applyBorder="1" applyAlignment="1">
      <alignment horizontal="center" vertical="center" wrapText="1"/>
    </xf>
    <xf numFmtId="0" fontId="24" fillId="13" borderId="0" xfId="0" applyFont="1" applyFill="1" applyBorder="1" applyAlignment="1">
      <alignment horizontal="center" vertical="center" wrapText="1"/>
    </xf>
    <xf numFmtId="0" fontId="24" fillId="13" borderId="103" xfId="0" applyFont="1" applyFill="1" applyBorder="1" applyAlignment="1">
      <alignment horizontal="center" vertical="center" wrapText="1"/>
    </xf>
    <xf numFmtId="0" fontId="24" fillId="13" borderId="33" xfId="0" applyFont="1" applyFill="1" applyBorder="1" applyAlignment="1">
      <alignment horizontal="center" vertical="center" wrapText="1"/>
    </xf>
    <xf numFmtId="0" fontId="20" fillId="14" borderId="52" xfId="0" applyFont="1" applyFill="1" applyBorder="1" applyAlignment="1">
      <alignment horizontal="center" vertical="center" wrapText="1"/>
    </xf>
    <xf numFmtId="0" fontId="20" fillId="14" borderId="53" xfId="0" applyFont="1" applyFill="1" applyBorder="1" applyAlignment="1">
      <alignment horizontal="center" vertical="center" wrapText="1"/>
    </xf>
    <xf numFmtId="0" fontId="20" fillId="0" borderId="107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 wrapText="1"/>
    </xf>
    <xf numFmtId="0" fontId="20" fillId="14" borderId="106" xfId="0" applyFont="1" applyFill="1" applyBorder="1" applyAlignment="1">
      <alignment horizontal="center" vertical="center" wrapText="1"/>
    </xf>
    <xf numFmtId="0" fontId="20" fillId="14" borderId="101" xfId="0" applyFont="1" applyFill="1" applyBorder="1" applyAlignment="1">
      <alignment horizontal="center" vertical="center" wrapText="1"/>
    </xf>
    <xf numFmtId="0" fontId="8" fillId="3" borderId="44" xfId="14" applyNumberFormat="1" applyFont="1" applyFill="1" applyBorder="1" applyAlignment="1">
      <alignment horizontal="center" vertical="center" wrapText="1"/>
    </xf>
    <xf numFmtId="0" fontId="8" fillId="3" borderId="45" xfId="14" applyNumberFormat="1" applyFont="1" applyFill="1" applyBorder="1" applyAlignment="1">
      <alignment horizontal="center" vertical="center" wrapText="1"/>
    </xf>
    <xf numFmtId="0" fontId="8" fillId="3" borderId="67" xfId="14" applyNumberFormat="1" applyFont="1" applyFill="1" applyBorder="1" applyAlignment="1">
      <alignment horizontal="center" vertical="center" wrapText="1"/>
    </xf>
    <xf numFmtId="0" fontId="8" fillId="3" borderId="102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0" fontId="8" fillId="3" borderId="11" xfId="14" applyNumberFormat="1" applyFont="1" applyFill="1" applyBorder="1" applyAlignment="1">
      <alignment horizontal="center" vertical="center" wrapText="1"/>
    </xf>
    <xf numFmtId="0" fontId="8" fillId="3" borderId="24" xfId="14" applyNumberFormat="1" applyFont="1" applyFill="1" applyBorder="1" applyAlignment="1">
      <alignment horizontal="center" vertical="center" wrapText="1"/>
    </xf>
    <xf numFmtId="0" fontId="8" fillId="3" borderId="10" xfId="14" applyNumberFormat="1" applyFont="1" applyFill="1" applyBorder="1" applyAlignment="1">
      <alignment horizontal="center" vertical="center" wrapText="1"/>
    </xf>
    <xf numFmtId="0" fontId="8" fillId="3" borderId="25" xfId="14" applyNumberFormat="1" applyFont="1" applyFill="1" applyBorder="1" applyAlignment="1">
      <alignment horizontal="center" vertical="center" wrapText="1"/>
    </xf>
    <xf numFmtId="49" fontId="10" fillId="4" borderId="32" xfId="4" applyNumberFormat="1" applyFont="1" applyFill="1" applyBorder="1" applyAlignment="1">
      <alignment horizontal="center" vertical="center" wrapText="1"/>
    </xf>
    <xf numFmtId="49" fontId="10" fillId="4" borderId="6" xfId="4" applyNumberFormat="1" applyFont="1" applyFill="1" applyBorder="1" applyAlignment="1">
      <alignment horizontal="center" vertical="center" wrapText="1"/>
    </xf>
    <xf numFmtId="49" fontId="10" fillId="4" borderId="104" xfId="4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0" fillId="14" borderId="83" xfId="0" applyFont="1" applyFill="1" applyBorder="1" applyAlignment="1">
      <alignment horizontal="center" vertical="center" wrapText="1"/>
    </xf>
    <xf numFmtId="0" fontId="20" fillId="0" borderId="8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14" borderId="50" xfId="0" applyFont="1" applyFill="1" applyBorder="1" applyAlignment="1">
      <alignment horizontal="center" vertical="center" wrapText="1"/>
    </xf>
    <xf numFmtId="0" fontId="9" fillId="14" borderId="79" xfId="0" applyFont="1" applyFill="1" applyBorder="1" applyAlignment="1">
      <alignment horizontal="center" vertical="center" wrapText="1"/>
    </xf>
    <xf numFmtId="0" fontId="9" fillId="14" borderId="96" xfId="0" applyFont="1" applyFill="1" applyBorder="1" applyAlignment="1">
      <alignment horizontal="center" vertical="center" wrapText="1"/>
    </xf>
    <xf numFmtId="0" fontId="24" fillId="13" borderId="104" xfId="0" applyFont="1" applyFill="1" applyBorder="1" applyAlignment="1">
      <alignment horizontal="center" vertical="center" wrapText="1"/>
    </xf>
    <xf numFmtId="0" fontId="9" fillId="14" borderId="37" xfId="0" applyFont="1" applyFill="1" applyBorder="1" applyAlignment="1">
      <alignment horizontal="center" vertical="center" wrapText="1"/>
    </xf>
    <xf numFmtId="0" fontId="9" fillId="14" borderId="50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0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84" xfId="0" applyFont="1" applyFill="1" applyBorder="1" applyAlignment="1">
      <alignment horizontal="center" vertical="center" wrapText="1"/>
    </xf>
    <xf numFmtId="0" fontId="9" fillId="0" borderId="75" xfId="0" applyFont="1" applyFill="1" applyBorder="1" applyAlignment="1">
      <alignment horizontal="center" vertical="center" wrapText="1"/>
    </xf>
    <xf numFmtId="0" fontId="9" fillId="0" borderId="10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5" xfId="0" applyFont="1" applyFill="1" applyBorder="1" applyAlignment="1">
      <alignment horizontal="center" vertical="center" wrapText="1"/>
    </xf>
    <xf numFmtId="49" fontId="10" fillId="4" borderId="12" xfId="4" applyNumberFormat="1" applyFont="1" applyFill="1" applyBorder="1" applyAlignment="1">
      <alignment horizontal="center" vertical="center" wrapText="1"/>
    </xf>
    <xf numFmtId="49" fontId="10" fillId="4" borderId="13" xfId="4" applyNumberFormat="1" applyFont="1" applyFill="1" applyBorder="1" applyAlignment="1">
      <alignment horizontal="center" vertical="center" wrapText="1"/>
    </xf>
    <xf numFmtId="49" fontId="10" fillId="4" borderId="14" xfId="4" applyNumberFormat="1" applyFont="1" applyFill="1" applyBorder="1" applyAlignment="1">
      <alignment horizontal="center" vertical="center" wrapText="1"/>
    </xf>
    <xf numFmtId="49" fontId="10" fillId="4" borderId="9" xfId="4" applyNumberFormat="1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49" fontId="10" fillId="4" borderId="2" xfId="4" applyNumberFormat="1" applyFont="1" applyFill="1" applyBorder="1" applyAlignment="1">
      <alignment horizontal="center" vertical="center" wrapText="1"/>
    </xf>
    <xf numFmtId="49" fontId="10" fillId="4" borderId="15" xfId="4" applyNumberFormat="1" applyFont="1" applyFill="1" applyBorder="1" applyAlignment="1">
      <alignment horizontal="center" vertical="center" wrapText="1"/>
    </xf>
    <xf numFmtId="49" fontId="10" fillId="4" borderId="3" xfId="4" applyNumberFormat="1" applyFont="1" applyFill="1" applyBorder="1" applyAlignment="1">
      <alignment horizontal="center" vertical="center" wrapText="1"/>
    </xf>
    <xf numFmtId="49" fontId="10" fillId="4" borderId="4" xfId="4" applyNumberFormat="1" applyFont="1" applyFill="1" applyBorder="1" applyAlignment="1">
      <alignment horizontal="center" vertical="center" wrapText="1"/>
    </xf>
    <xf numFmtId="49" fontId="20" fillId="3" borderId="72" xfId="21" applyNumberFormat="1" applyFont="1" applyFill="1" applyBorder="1" applyAlignment="1">
      <alignment horizontal="center" vertical="center" wrapText="1"/>
    </xf>
    <xf numFmtId="49" fontId="20" fillId="3" borderId="51" xfId="21" applyNumberFormat="1" applyFont="1" applyFill="1" applyBorder="1" applyAlignment="1">
      <alignment horizontal="center" vertical="center" wrapText="1"/>
    </xf>
    <xf numFmtId="0" fontId="20" fillId="11" borderId="9" xfId="4" applyNumberFormat="1" applyFont="1" applyFill="1" applyBorder="1" applyAlignment="1">
      <alignment horizontal="center" vertical="center" wrapText="1"/>
    </xf>
    <xf numFmtId="49" fontId="20" fillId="11" borderId="48" xfId="21" applyNumberFormat="1" applyFont="1" applyFill="1" applyBorder="1" applyAlignment="1">
      <alignment horizontal="center" vertical="center" wrapText="1"/>
    </xf>
    <xf numFmtId="49" fontId="20" fillId="11" borderId="68" xfId="21" applyNumberFormat="1" applyFont="1" applyFill="1" applyBorder="1" applyAlignment="1">
      <alignment horizontal="center" vertical="center" wrapText="1"/>
    </xf>
    <xf numFmtId="49" fontId="20" fillId="11" borderId="0" xfId="21" applyNumberFormat="1" applyFont="1" applyFill="1" applyBorder="1" applyAlignment="1">
      <alignment horizontal="center" vertical="center" wrapText="1"/>
    </xf>
    <xf numFmtId="49" fontId="20" fillId="11" borderId="50" xfId="21" applyNumberFormat="1" applyFont="1" applyFill="1" applyBorder="1" applyAlignment="1">
      <alignment horizontal="center" vertical="center" wrapText="1"/>
    </xf>
    <xf numFmtId="49" fontId="20" fillId="11" borderId="38" xfId="21" applyNumberFormat="1" applyFont="1" applyFill="1" applyBorder="1" applyAlignment="1">
      <alignment horizontal="center" vertical="center" wrapText="1"/>
    </xf>
    <xf numFmtId="49" fontId="20" fillId="10" borderId="68" xfId="21" applyNumberFormat="1" applyFont="1" applyFill="1" applyBorder="1" applyAlignment="1">
      <alignment horizontal="center" vertical="center" wrapText="1"/>
    </xf>
    <xf numFmtId="49" fontId="20" fillId="10" borderId="50" xfId="21" applyNumberFormat="1" applyFont="1" applyFill="1" applyBorder="1" applyAlignment="1">
      <alignment horizontal="center" vertical="center" wrapText="1"/>
    </xf>
    <xf numFmtId="49" fontId="20" fillId="10" borderId="70" xfId="21" applyNumberFormat="1" applyFont="1" applyFill="1" applyBorder="1" applyAlignment="1">
      <alignment horizontal="center" vertical="center" wrapText="1"/>
    </xf>
    <xf numFmtId="49" fontId="20" fillId="8" borderId="52" xfId="21" applyNumberFormat="1" applyFont="1" applyFill="1" applyBorder="1" applyAlignment="1">
      <alignment horizontal="center" vertical="center" wrapText="1"/>
    </xf>
    <xf numFmtId="49" fontId="20" fillId="8" borderId="53" xfId="21" applyNumberFormat="1" applyFont="1" applyFill="1" applyBorder="1" applyAlignment="1">
      <alignment horizontal="center" vertical="center" wrapText="1"/>
    </xf>
    <xf numFmtId="49" fontId="20" fillId="8" borderId="0" xfId="21" applyNumberFormat="1" applyFont="1" applyFill="1" applyBorder="1" applyAlignment="1">
      <alignment horizontal="center" vertical="center" wrapText="1"/>
    </xf>
    <xf numFmtId="49" fontId="20" fillId="8" borderId="50" xfId="21" applyNumberFormat="1" applyFont="1" applyFill="1" applyBorder="1" applyAlignment="1">
      <alignment horizontal="center" vertical="center" wrapText="1"/>
    </xf>
    <xf numFmtId="49" fontId="20" fillId="8" borderId="56" xfId="21" applyNumberFormat="1" applyFont="1" applyFill="1" applyBorder="1" applyAlignment="1">
      <alignment horizontal="center" vertical="center" wrapText="1"/>
    </xf>
    <xf numFmtId="49" fontId="20" fillId="8" borderId="70" xfId="21" applyNumberFormat="1" applyFont="1" applyFill="1" applyBorder="1" applyAlignment="1">
      <alignment horizontal="center" vertical="center" wrapText="1"/>
    </xf>
    <xf numFmtId="49" fontId="20" fillId="0" borderId="58" xfId="21" applyNumberFormat="1" applyFont="1" applyFill="1" applyBorder="1" applyAlignment="1">
      <alignment horizontal="center" vertical="center" wrapText="1"/>
    </xf>
    <xf numFmtId="49" fontId="20" fillId="0" borderId="55" xfId="21" applyNumberFormat="1" applyFont="1" applyFill="1" applyBorder="1" applyAlignment="1">
      <alignment horizontal="center" vertical="center" wrapText="1"/>
    </xf>
    <xf numFmtId="49" fontId="20" fillId="0" borderId="59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8" xfId="4" applyNumberFormat="1" applyFont="1" applyFill="1" applyBorder="1" applyAlignment="1">
      <alignment horizontal="center" vertical="center" wrapText="1"/>
    </xf>
    <xf numFmtId="0" fontId="20" fillId="10" borderId="39" xfId="4" applyNumberFormat="1" applyFont="1" applyFill="1" applyBorder="1" applyAlignment="1">
      <alignment horizontal="center" vertical="center" wrapText="1"/>
    </xf>
    <xf numFmtId="0" fontId="20" fillId="10" borderId="8" xfId="4" applyNumberFormat="1" applyFont="1" applyFill="1" applyBorder="1" applyAlignment="1">
      <alignment horizontal="center" vertical="center" wrapText="1"/>
    </xf>
    <xf numFmtId="0" fontId="20" fillId="10" borderId="40" xfId="4" applyNumberFormat="1" applyFont="1" applyFill="1" applyBorder="1" applyAlignment="1">
      <alignment horizontal="center" vertical="center" wrapText="1"/>
    </xf>
    <xf numFmtId="0" fontId="20" fillId="6" borderId="39" xfId="4" applyNumberFormat="1" applyFont="1" applyFill="1" applyBorder="1" applyAlignment="1">
      <alignment horizontal="center" vertical="center" wrapText="1"/>
    </xf>
    <xf numFmtId="0" fontId="20" fillId="6" borderId="8" xfId="4" applyNumberFormat="1" applyFont="1" applyFill="1" applyBorder="1" applyAlignment="1">
      <alignment horizontal="center" vertical="center" wrapText="1"/>
    </xf>
    <xf numFmtId="0" fontId="20" fillId="6" borderId="61" xfId="4" applyNumberFormat="1" applyFont="1" applyFill="1" applyBorder="1" applyAlignment="1">
      <alignment horizontal="center" vertical="center" wrapText="1"/>
    </xf>
    <xf numFmtId="49" fontId="20" fillId="6" borderId="34" xfId="21" applyNumberFormat="1" applyFont="1" applyFill="1" applyBorder="1" applyAlignment="1">
      <alignment horizontal="center" vertical="center" wrapText="1"/>
    </xf>
    <xf numFmtId="49" fontId="20" fillId="6" borderId="2" xfId="21" applyNumberFormat="1" applyFont="1" applyFill="1" applyBorder="1" applyAlignment="1">
      <alignment horizontal="center" vertical="center" wrapText="1"/>
    </xf>
    <xf numFmtId="0" fontId="20" fillId="0" borderId="62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40" xfId="4" applyNumberFormat="1" applyFont="1" applyFill="1" applyBorder="1" applyAlignment="1">
      <alignment horizontal="center" vertical="center" wrapText="1"/>
    </xf>
    <xf numFmtId="49" fontId="20" fillId="3" borderId="69" xfId="21" applyNumberFormat="1" applyFont="1" applyFill="1" applyBorder="1" applyAlignment="1">
      <alignment horizontal="center" vertical="center" wrapText="1"/>
    </xf>
    <xf numFmtId="49" fontId="20" fillId="3" borderId="23" xfId="21" applyNumberFormat="1" applyFont="1" applyFill="1" applyBorder="1" applyAlignment="1">
      <alignment horizontal="center" vertical="center" wrapText="1"/>
    </xf>
    <xf numFmtId="49" fontId="20" fillId="10" borderId="69" xfId="21" applyNumberFormat="1" applyFont="1" applyFill="1" applyBorder="1" applyAlignment="1">
      <alignment horizontal="center" vertical="center" wrapText="1"/>
    </xf>
    <xf numFmtId="49" fontId="20" fillId="10" borderId="51" xfId="21" applyNumberFormat="1" applyFont="1" applyFill="1" applyBorder="1" applyAlignment="1">
      <alignment horizontal="center" vertical="center" wrapText="1"/>
    </xf>
    <xf numFmtId="49" fontId="20" fillId="10" borderId="71" xfId="21" applyNumberFormat="1" applyFont="1" applyFill="1" applyBorder="1" applyAlignment="1">
      <alignment horizontal="center" vertical="center" wrapText="1"/>
    </xf>
    <xf numFmtId="49" fontId="20" fillId="10" borderId="72" xfId="21" applyNumberFormat="1" applyFont="1" applyFill="1" applyBorder="1" applyAlignment="1">
      <alignment horizontal="center" vertical="center" wrapText="1"/>
    </xf>
    <xf numFmtId="49" fontId="20" fillId="3" borderId="72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49" fontId="20" fillId="3" borderId="71" xfId="4" applyNumberFormat="1" applyFont="1" applyFill="1" applyBorder="1" applyAlignment="1">
      <alignment horizontal="center" vertical="center" wrapText="1"/>
    </xf>
    <xf numFmtId="49" fontId="20" fillId="6" borderId="0" xfId="4" applyNumberFormat="1" applyFont="1" applyFill="1" applyBorder="1" applyAlignment="1">
      <alignment horizontal="center" vertical="center" wrapText="1"/>
    </xf>
    <xf numFmtId="49" fontId="20" fillId="6" borderId="50" xfId="4" applyNumberFormat="1" applyFont="1" applyFill="1" applyBorder="1" applyAlignment="1">
      <alignment horizontal="center" vertical="center" wrapText="1"/>
    </xf>
    <xf numFmtId="0" fontId="20" fillId="3" borderId="60" xfId="4" applyNumberFormat="1" applyFont="1" applyFill="1" applyBorder="1" applyAlignment="1">
      <alignment horizontal="center" vertical="center" wrapText="1"/>
    </xf>
    <xf numFmtId="0" fontId="20" fillId="3" borderId="55" xfId="4" applyNumberFormat="1" applyFont="1" applyFill="1" applyBorder="1" applyAlignment="1">
      <alignment horizontal="center" vertical="center" wrapText="1"/>
    </xf>
    <xf numFmtId="49" fontId="20" fillId="10" borderId="72" xfId="4" applyNumberFormat="1" applyFont="1" applyFill="1" applyBorder="1" applyAlignment="1">
      <alignment horizontal="center" vertical="center" wrapText="1"/>
    </xf>
    <xf numFmtId="49" fontId="20" fillId="10" borderId="51" xfId="4" applyNumberFormat="1" applyFont="1" applyFill="1" applyBorder="1" applyAlignment="1">
      <alignment horizontal="center" vertical="center" wrapText="1"/>
    </xf>
    <xf numFmtId="49" fontId="20" fillId="10" borderId="71" xfId="4" applyNumberFormat="1" applyFont="1" applyFill="1" applyBorder="1" applyAlignment="1">
      <alignment horizontal="center" vertical="center" wrapText="1"/>
    </xf>
    <xf numFmtId="0" fontId="20" fillId="3" borderId="57" xfId="4" applyNumberFormat="1" applyFont="1" applyFill="1" applyBorder="1" applyAlignment="1">
      <alignment horizontal="center" vertical="center" wrapText="1"/>
    </xf>
    <xf numFmtId="0" fontId="20" fillId="3" borderId="42" xfId="4" applyNumberFormat="1" applyFont="1" applyFill="1" applyBorder="1" applyAlignment="1">
      <alignment horizontal="center" vertical="center" wrapText="1"/>
    </xf>
    <xf numFmtId="49" fontId="20" fillId="10" borderId="23" xfId="21" applyNumberFormat="1" applyFont="1" applyFill="1" applyBorder="1" applyAlignment="1">
      <alignment horizontal="center" vertical="center" wrapText="1"/>
    </xf>
    <xf numFmtId="49" fontId="20" fillId="3" borderId="41" xfId="21" applyNumberFormat="1" applyFont="1" applyFill="1" applyBorder="1" applyAlignment="1">
      <alignment horizontal="center" vertical="center" wrapText="1"/>
    </xf>
    <xf numFmtId="49" fontId="20" fillId="3" borderId="42" xfId="21" applyNumberFormat="1" applyFont="1" applyFill="1" applyBorder="1" applyAlignment="1">
      <alignment horizontal="center" vertical="center" wrapText="1"/>
    </xf>
    <xf numFmtId="49" fontId="20" fillId="3" borderId="69" xfId="4" applyNumberFormat="1" applyFont="1" applyFill="1" applyBorder="1" applyAlignment="1">
      <alignment horizontal="center" vertical="center" wrapText="1"/>
    </xf>
    <xf numFmtId="49" fontId="20" fillId="3" borderId="23" xfId="4" applyNumberFormat="1" applyFont="1" applyFill="1" applyBorder="1" applyAlignment="1">
      <alignment horizontal="center" vertical="center" wrapText="1"/>
    </xf>
    <xf numFmtId="49" fontId="20" fillId="3" borderId="72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71" xfId="4" applyNumberFormat="1" applyFont="1" applyFill="1" applyBorder="1" applyAlignment="1" applyProtection="1">
      <alignment horizontal="center" vertical="center" wrapText="1"/>
    </xf>
    <xf numFmtId="0" fontId="20" fillId="0" borderId="39" xfId="4" applyNumberFormat="1" applyFont="1" applyFill="1" applyBorder="1" applyAlignment="1">
      <alignment horizontal="center" vertical="center" wrapText="1"/>
    </xf>
    <xf numFmtId="49" fontId="20" fillId="3" borderId="71" xfId="21" applyNumberFormat="1" applyFont="1" applyFill="1" applyBorder="1" applyAlignment="1">
      <alignment horizontal="center" vertical="center" wrapText="1"/>
    </xf>
    <xf numFmtId="49" fontId="20" fillId="12" borderId="69" xfId="21" applyNumberFormat="1" applyFont="1" applyFill="1" applyBorder="1" applyAlignment="1">
      <alignment horizontal="center" vertical="center" wrapText="1"/>
    </xf>
    <xf numFmtId="49" fontId="20" fillId="12" borderId="51" xfId="21" applyNumberFormat="1" applyFont="1" applyFill="1" applyBorder="1" applyAlignment="1">
      <alignment horizontal="center" vertical="center" wrapText="1"/>
    </xf>
    <xf numFmtId="49" fontId="20" fillId="3" borderId="31" xfId="21" applyNumberFormat="1" applyFont="1" applyFill="1" applyBorder="1" applyAlignment="1">
      <alignment horizontal="center" vertical="center" wrapText="1"/>
    </xf>
    <xf numFmtId="0" fontId="20" fillId="6" borderId="0" xfId="4" applyNumberFormat="1" applyFont="1" applyFill="1" applyBorder="1" applyAlignment="1" applyProtection="1">
      <alignment horizontal="center" vertical="center" wrapText="1"/>
    </xf>
    <xf numFmtId="0" fontId="20" fillId="6" borderId="50" xfId="4" applyNumberFormat="1" applyFont="1" applyFill="1" applyBorder="1" applyAlignment="1" applyProtection="1">
      <alignment horizontal="center" vertical="center" wrapText="1"/>
    </xf>
    <xf numFmtId="0" fontId="20" fillId="6" borderId="49" xfId="4" applyNumberFormat="1" applyFont="1" applyFill="1" applyBorder="1" applyAlignment="1" applyProtection="1">
      <alignment horizontal="center" vertical="center" wrapText="1"/>
    </xf>
    <xf numFmtId="0" fontId="20" fillId="6" borderId="38" xfId="4" applyNumberFormat="1" applyFont="1" applyFill="1" applyBorder="1" applyAlignment="1" applyProtection="1">
      <alignment horizontal="center" vertical="center" wrapText="1"/>
    </xf>
    <xf numFmtId="49" fontId="20" fillId="12" borderId="23" xfId="21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3" borderId="50" xfId="4" applyNumberFormat="1" applyFont="1" applyFill="1" applyBorder="1" applyAlignment="1">
      <alignment horizontal="center" vertical="center" wrapText="1"/>
    </xf>
    <xf numFmtId="49" fontId="20" fillId="3" borderId="38" xfId="4" applyNumberFormat="1" applyFont="1" applyFill="1" applyBorder="1" applyAlignment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8" xfId="4" applyNumberFormat="1" applyFont="1" applyFill="1" applyBorder="1" applyAlignment="1">
      <alignment horizontal="center" vertical="center" wrapText="1"/>
    </xf>
    <xf numFmtId="49" fontId="20" fillId="3" borderId="57" xfId="4" applyNumberFormat="1" applyFont="1" applyFill="1" applyBorder="1" applyAlignment="1" applyProtection="1">
      <alignment horizontal="center" vertical="center" wrapText="1"/>
    </xf>
    <xf numFmtId="49" fontId="20" fillId="3" borderId="42" xfId="4" applyNumberFormat="1" applyFont="1" applyFill="1" applyBorder="1" applyAlignment="1" applyProtection="1">
      <alignment horizontal="center" vertical="center" wrapText="1"/>
    </xf>
    <xf numFmtId="49" fontId="20" fillId="3" borderId="57" xfId="4" applyNumberFormat="1" applyFont="1" applyFill="1" applyBorder="1" applyAlignment="1">
      <alignment horizontal="center" vertical="center" wrapText="1"/>
    </xf>
    <xf numFmtId="49" fontId="20" fillId="3" borderId="42" xfId="4" applyNumberFormat="1" applyFont="1" applyFill="1" applyBorder="1" applyAlignment="1">
      <alignment horizontal="center" vertical="center" wrapText="1"/>
    </xf>
    <xf numFmtId="49" fontId="20" fillId="3" borderId="46" xfId="4" applyNumberFormat="1" applyFont="1" applyFill="1" applyBorder="1" applyAlignment="1" applyProtection="1">
      <alignment horizontal="center" vertical="center" wrapText="1"/>
    </xf>
    <xf numFmtId="49" fontId="20" fillId="3" borderId="36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35" xfId="4" applyNumberFormat="1" applyFont="1" applyFill="1" applyBorder="1" applyAlignment="1">
      <alignment horizontal="center" vertical="center" wrapText="1"/>
    </xf>
    <xf numFmtId="49" fontId="20" fillId="9" borderId="69" xfId="21" applyNumberFormat="1" applyFont="1" applyFill="1" applyBorder="1" applyAlignment="1">
      <alignment horizontal="center" vertical="center" wrapText="1"/>
    </xf>
    <xf numFmtId="49" fontId="20" fillId="9" borderId="51" xfId="21" applyNumberFormat="1" applyFont="1" applyFill="1" applyBorder="1" applyAlignment="1">
      <alignment horizontal="center" vertical="center" wrapText="1"/>
    </xf>
    <xf numFmtId="49" fontId="20" fillId="9" borderId="23" xfId="21" applyNumberFormat="1" applyFont="1" applyFill="1" applyBorder="1" applyAlignment="1">
      <alignment horizontal="center" vertical="center" wrapText="1"/>
    </xf>
    <xf numFmtId="0" fontId="20" fillId="3" borderId="46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53" xfId="4" applyNumberFormat="1" applyFont="1" applyFill="1" applyBorder="1" applyAlignment="1">
      <alignment horizontal="center" vertical="center" wrapText="1"/>
    </xf>
    <xf numFmtId="49" fontId="20" fillId="3" borderId="70" xfId="4" applyNumberFormat="1" applyFont="1" applyFill="1" applyBorder="1" applyAlignment="1">
      <alignment horizontal="center" vertical="center" wrapText="1"/>
    </xf>
    <xf numFmtId="0" fontId="20" fillId="3" borderId="74" xfId="4" applyNumberFormat="1" applyFont="1" applyFill="1" applyBorder="1" applyAlignment="1">
      <alignment horizontal="center" vertical="center" wrapText="1"/>
    </xf>
    <xf numFmtId="49" fontId="20" fillId="9" borderId="71" xfId="21" applyNumberFormat="1" applyFont="1" applyFill="1" applyBorder="1" applyAlignment="1">
      <alignment horizontal="center" vertical="center" wrapText="1"/>
    </xf>
    <xf numFmtId="0" fontId="8" fillId="3" borderId="64" xfId="14" applyNumberFormat="1" applyFont="1" applyFill="1" applyBorder="1" applyAlignment="1">
      <alignment horizontal="center" vertical="center" wrapText="1"/>
    </xf>
    <xf numFmtId="0" fontId="8" fillId="3" borderId="65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40" xfId="4" applyNumberFormat="1" applyFont="1" applyFill="1" applyBorder="1" applyAlignment="1">
      <alignment horizontal="center" vertical="center" wrapText="1"/>
    </xf>
    <xf numFmtId="49" fontId="20" fillId="10" borderId="69" xfId="4" applyNumberFormat="1" applyFont="1" applyFill="1" applyBorder="1" applyAlignment="1">
      <alignment horizontal="center" vertical="center" wrapText="1"/>
    </xf>
    <xf numFmtId="49" fontId="20" fillId="10" borderId="23" xfId="4" applyNumberFormat="1" applyFont="1" applyFill="1" applyBorder="1" applyAlignment="1">
      <alignment horizontal="center" vertical="center" wrapText="1"/>
    </xf>
    <xf numFmtId="0" fontId="20" fillId="8" borderId="52" xfId="4" applyNumberFormat="1" applyFont="1" applyFill="1" applyBorder="1" applyAlignment="1" applyProtection="1">
      <alignment horizontal="center" vertical="center" wrapText="1"/>
    </xf>
    <xf numFmtId="0" fontId="20" fillId="8" borderId="53" xfId="4" applyNumberFormat="1" applyFont="1" applyFill="1" applyBorder="1" applyAlignment="1" applyProtection="1">
      <alignment horizontal="center" vertical="center" wrapText="1"/>
    </xf>
    <xf numFmtId="0" fontId="20" fillId="8" borderId="0" xfId="4" applyNumberFormat="1" applyFont="1" applyFill="1" applyBorder="1" applyAlignment="1" applyProtection="1">
      <alignment horizontal="center" vertical="center" wrapText="1"/>
    </xf>
    <xf numFmtId="0" fontId="20" fillId="8" borderId="50" xfId="4" applyNumberFormat="1" applyFont="1" applyFill="1" applyBorder="1" applyAlignment="1" applyProtection="1">
      <alignment horizontal="center" vertical="center" wrapText="1"/>
    </xf>
    <xf numFmtId="0" fontId="20" fillId="8" borderId="56" xfId="4" applyNumberFormat="1" applyFont="1" applyFill="1" applyBorder="1" applyAlignment="1" applyProtection="1">
      <alignment horizontal="center" vertical="center" wrapText="1"/>
    </xf>
    <xf numFmtId="0" fontId="20" fillId="8" borderId="70" xfId="4" applyNumberFormat="1" applyFont="1" applyFill="1" applyBorder="1" applyAlignment="1" applyProtection="1">
      <alignment horizontal="center" vertical="center" wrapText="1"/>
    </xf>
    <xf numFmtId="49" fontId="20" fillId="8" borderId="48" xfId="21" applyNumberFormat="1" applyFont="1" applyFill="1" applyBorder="1" applyAlignment="1">
      <alignment horizontal="center" vertical="center" wrapText="1"/>
    </xf>
    <xf numFmtId="49" fontId="20" fillId="8" borderId="68" xfId="21" applyNumberFormat="1" applyFont="1" applyFill="1" applyBorder="1" applyAlignment="1">
      <alignment horizontal="center" vertical="center" wrapText="1"/>
    </xf>
    <xf numFmtId="49" fontId="20" fillId="8" borderId="49" xfId="21" applyNumberFormat="1" applyFont="1" applyFill="1" applyBorder="1" applyAlignment="1">
      <alignment horizontal="center" vertical="center" wrapText="1"/>
    </xf>
    <xf numFmtId="49" fontId="20" fillId="8" borderId="38" xfId="21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 applyProtection="1">
      <alignment horizontal="center" vertical="center" wrapText="1"/>
    </xf>
    <xf numFmtId="49" fontId="20" fillId="3" borderId="55" xfId="4" applyNumberFormat="1" applyFont="1" applyFill="1" applyBorder="1" applyAlignment="1">
      <alignment horizontal="center" vertical="center" wrapText="1"/>
    </xf>
    <xf numFmtId="49" fontId="20" fillId="3" borderId="74" xfId="4" applyNumberFormat="1" applyFont="1" applyFill="1" applyBorder="1" applyAlignment="1">
      <alignment horizontal="center" vertical="center" wrapText="1"/>
    </xf>
    <xf numFmtId="49" fontId="20" fillId="0" borderId="60" xfId="21" applyNumberFormat="1" applyFont="1" applyFill="1" applyBorder="1" applyAlignment="1">
      <alignment horizontal="center" vertical="center" wrapText="1"/>
    </xf>
    <xf numFmtId="0" fontId="20" fillId="3" borderId="41" xfId="4" applyNumberFormat="1" applyFont="1" applyFill="1" applyBorder="1" applyAlignment="1">
      <alignment horizontal="center" vertical="center" wrapText="1"/>
    </xf>
    <xf numFmtId="49" fontId="20" fillId="0" borderId="41" xfId="21" applyNumberFormat="1" applyFont="1" applyFill="1" applyBorder="1" applyAlignment="1">
      <alignment horizontal="center" vertical="center" wrapText="1"/>
    </xf>
    <xf numFmtId="49" fontId="20" fillId="0" borderId="42" xfId="21" applyNumberFormat="1" applyFont="1" applyFill="1" applyBorder="1" applyAlignment="1">
      <alignment horizontal="center" vertical="center" wrapText="1"/>
    </xf>
    <xf numFmtId="0" fontId="20" fillId="0" borderId="42" xfId="4" applyNumberFormat="1" applyFont="1" applyFill="1" applyBorder="1" applyAlignment="1" applyProtection="1">
      <alignment horizontal="center" vertical="center" wrapText="1"/>
    </xf>
    <xf numFmtId="0" fontId="20" fillId="0" borderId="46" xfId="4" applyNumberFormat="1" applyFont="1" applyFill="1" applyBorder="1" applyAlignment="1" applyProtection="1">
      <alignment horizontal="center" vertical="center" wrapText="1"/>
    </xf>
  </cellXfs>
  <cellStyles count="41">
    <cellStyle name="백분율 2" xfId="26"/>
    <cellStyle name="쉼표 [0]" xfId="10" builtinId="6"/>
    <cellStyle name="쉼표 [0] 2" xfId="2"/>
    <cellStyle name="쉼표 [0] 2 2" xfId="27"/>
    <cellStyle name="쉼표 [0] 2 2 2" xfId="39"/>
    <cellStyle name="쉼표 [0] 2 3" xfId="32"/>
    <cellStyle name="쉼표 [0] 3" xfId="6"/>
    <cellStyle name="쉼표 [0] 3 2" xfId="33"/>
    <cellStyle name="쉼표 [0] 4" xfId="23"/>
    <cellStyle name="쉼표 [0] 4 2" xfId="38"/>
    <cellStyle name="쉼표 [0] 5" xfId="28"/>
    <cellStyle name="쉼표 [0] 6" xfId="29"/>
    <cellStyle name="쉼표 [0] 6 2" xfId="40"/>
    <cellStyle name="쉼표 [0] 7" xfId="13"/>
    <cellStyle name="쉼표 [0] 7 2" xfId="15"/>
    <cellStyle name="쉼표 [0] 7 2 2" xfId="37"/>
    <cellStyle name="쉼표 [0] 7 3" xfId="36"/>
    <cellStyle name="쉼표 [0] 8" xfId="31"/>
    <cellStyle name="쉼표 [0] 9" xfId="35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8 2" xfId="34"/>
    <cellStyle name="표준 9" xfId="18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90" zoomScaleNormal="90" workbookViewId="0">
      <selection activeCell="K22" sqref="K22"/>
    </sheetView>
  </sheetViews>
  <sheetFormatPr defaultRowHeight="16.5" x14ac:dyDescent="0.3"/>
  <cols>
    <col min="1" max="1" width="2.375" style="1" customWidth="1"/>
    <col min="2" max="2" width="6.5" style="1" customWidth="1"/>
    <col min="3" max="3" width="23.25" style="1" customWidth="1"/>
    <col min="4" max="4" width="13.625" style="90" customWidth="1"/>
    <col min="5" max="5" width="13.625" style="1" customWidth="1"/>
    <col min="6" max="6" width="13.75" style="89" customWidth="1"/>
    <col min="7" max="7" width="6.875" style="1" customWidth="1"/>
    <col min="8" max="8" width="25.875" style="1" customWidth="1"/>
    <col min="9" max="9" width="15" style="1" customWidth="1"/>
    <col min="10" max="10" width="13.625" style="1" customWidth="1"/>
    <col min="11" max="11" width="13.75" style="1" customWidth="1"/>
    <col min="12" max="12" width="9.5" style="1" bestFit="1" customWidth="1"/>
    <col min="13" max="13" width="13" style="1" bestFit="1" customWidth="1"/>
    <col min="14" max="14" width="11.625" style="1" bestFit="1" customWidth="1"/>
    <col min="15" max="15" width="10.5" style="1" bestFit="1" customWidth="1"/>
    <col min="16" max="17" width="11.625" style="1" bestFit="1" customWidth="1"/>
    <col min="18" max="16384" width="9" style="1"/>
  </cols>
  <sheetData>
    <row r="1" spans="1:13" ht="36" customHeight="1" x14ac:dyDescent="0.3">
      <c r="B1" s="231" t="s">
        <v>214</v>
      </c>
      <c r="C1" s="231"/>
      <c r="D1" s="231"/>
      <c r="E1" s="231"/>
      <c r="F1" s="231"/>
      <c r="G1" s="231"/>
      <c r="H1" s="231"/>
      <c r="I1" s="231"/>
      <c r="J1" s="231"/>
      <c r="K1" s="231"/>
    </row>
    <row r="2" spans="1:13" ht="24.95" customHeight="1" thickBot="1" x14ac:dyDescent="0.35">
      <c r="B2" s="3" t="s">
        <v>215</v>
      </c>
    </row>
    <row r="3" spans="1:13" ht="24.95" customHeight="1" x14ac:dyDescent="0.3">
      <c r="B3" s="232" t="s">
        <v>37</v>
      </c>
      <c r="C3" s="233"/>
      <c r="D3" s="233"/>
      <c r="E3" s="233"/>
      <c r="F3" s="234"/>
      <c r="G3" s="232" t="s">
        <v>38</v>
      </c>
      <c r="H3" s="233"/>
      <c r="I3" s="233"/>
      <c r="J3" s="233"/>
      <c r="K3" s="235"/>
      <c r="L3" s="158"/>
    </row>
    <row r="4" spans="1:13" ht="24.95" customHeight="1" x14ac:dyDescent="0.3">
      <c r="B4" s="236" t="s">
        <v>44</v>
      </c>
      <c r="C4" s="237"/>
      <c r="D4" s="91" t="s">
        <v>225</v>
      </c>
      <c r="E4" s="12" t="s">
        <v>226</v>
      </c>
      <c r="F4" s="97" t="s">
        <v>33</v>
      </c>
      <c r="G4" s="236" t="s">
        <v>40</v>
      </c>
      <c r="H4" s="237"/>
      <c r="I4" s="91" t="s">
        <v>225</v>
      </c>
      <c r="J4" s="12" t="s">
        <v>226</v>
      </c>
      <c r="K4" s="125" t="s">
        <v>33</v>
      </c>
    </row>
    <row r="5" spans="1:13" ht="24.95" customHeight="1" thickBot="1" x14ac:dyDescent="0.35">
      <c r="B5" s="238"/>
      <c r="C5" s="239"/>
      <c r="D5" s="92" t="s">
        <v>34</v>
      </c>
      <c r="E5" s="2" t="s">
        <v>35</v>
      </c>
      <c r="F5" s="98" t="s">
        <v>224</v>
      </c>
      <c r="G5" s="238"/>
      <c r="H5" s="239"/>
      <c r="I5" s="2" t="s">
        <v>34</v>
      </c>
      <c r="J5" s="2" t="s">
        <v>35</v>
      </c>
      <c r="K5" s="162" t="s">
        <v>224</v>
      </c>
    </row>
    <row r="6" spans="1:13" ht="30" customHeight="1" thickBot="1" x14ac:dyDescent="0.35">
      <c r="B6" s="240" t="s">
        <v>6</v>
      </c>
      <c r="C6" s="241"/>
      <c r="D6" s="93">
        <f>D7+D10+D14+D15</f>
        <v>2518152245</v>
      </c>
      <c r="E6" s="10">
        <f>E7+E10+E14+E15</f>
        <v>4648299528</v>
      </c>
      <c r="F6" s="164">
        <f t="shared" ref="F6:F15" si="0">E6-D6</f>
        <v>2130147283</v>
      </c>
      <c r="G6" s="240" t="s">
        <v>41</v>
      </c>
      <c r="H6" s="241"/>
      <c r="I6" s="11">
        <f>I7+I11+I17+I18</f>
        <v>2518152245</v>
      </c>
      <c r="J6" s="11">
        <f>J7+J11+J17+J18</f>
        <v>4648299528</v>
      </c>
      <c r="K6" s="77">
        <f t="shared" ref="K6:K15" si="1">J6-I6</f>
        <v>2130147283</v>
      </c>
      <c r="M6" s="134">
        <f>E6-J6</f>
        <v>0</v>
      </c>
    </row>
    <row r="7" spans="1:13" ht="30" customHeight="1" x14ac:dyDescent="0.3">
      <c r="B7" s="247" t="s">
        <v>216</v>
      </c>
      <c r="C7" s="163" t="s">
        <v>164</v>
      </c>
      <c r="D7" s="211">
        <v>608506340</v>
      </c>
      <c r="E7" s="212">
        <f>E8+E9</f>
        <v>1946208810</v>
      </c>
      <c r="F7" s="213">
        <f t="shared" si="0"/>
        <v>1337702470</v>
      </c>
      <c r="G7" s="242" t="s">
        <v>27</v>
      </c>
      <c r="H7" s="160" t="s">
        <v>23</v>
      </c>
      <c r="I7" s="216">
        <f>I8+I9+I10</f>
        <v>174754970</v>
      </c>
      <c r="J7" s="217">
        <f>J8+J9+J10</f>
        <v>195392950</v>
      </c>
      <c r="K7" s="215">
        <f t="shared" si="1"/>
        <v>20637980</v>
      </c>
    </row>
    <row r="8" spans="1:13" ht="30" customHeight="1" x14ac:dyDescent="0.3">
      <c r="B8" s="248"/>
      <c r="C8" s="156" t="s">
        <v>222</v>
      </c>
      <c r="D8" s="147">
        <v>606106340</v>
      </c>
      <c r="E8" s="148">
        <v>1942208810</v>
      </c>
      <c r="F8" s="79">
        <f t="shared" si="0"/>
        <v>1336102470</v>
      </c>
      <c r="G8" s="243"/>
      <c r="H8" s="99" t="s">
        <v>170</v>
      </c>
      <c r="I8" s="151">
        <v>129203060</v>
      </c>
      <c r="J8" s="78">
        <v>158518720</v>
      </c>
      <c r="K8" s="79">
        <f t="shared" si="1"/>
        <v>29315660</v>
      </c>
    </row>
    <row r="9" spans="1:13" ht="30" customHeight="1" x14ac:dyDescent="0.3">
      <c r="A9" s="124"/>
      <c r="B9" s="248"/>
      <c r="C9" s="157" t="s">
        <v>223</v>
      </c>
      <c r="D9" s="119">
        <v>2400000</v>
      </c>
      <c r="E9" s="82">
        <v>4000000</v>
      </c>
      <c r="F9" s="79">
        <f t="shared" si="0"/>
        <v>1600000</v>
      </c>
      <c r="G9" s="243"/>
      <c r="H9" s="99" t="s">
        <v>9</v>
      </c>
      <c r="I9" s="152">
        <v>2400000</v>
      </c>
      <c r="J9" s="85">
        <v>2400000</v>
      </c>
      <c r="K9" s="79">
        <f t="shared" si="1"/>
        <v>0</v>
      </c>
    </row>
    <row r="10" spans="1:13" ht="30" customHeight="1" x14ac:dyDescent="0.3">
      <c r="A10" s="124"/>
      <c r="B10" s="249" t="s">
        <v>162</v>
      </c>
      <c r="C10" s="159" t="s">
        <v>164</v>
      </c>
      <c r="D10" s="214">
        <v>1802914752</v>
      </c>
      <c r="E10" s="214">
        <f>E11+E12+E13</f>
        <v>2508721000</v>
      </c>
      <c r="F10" s="215">
        <f t="shared" si="0"/>
        <v>705806248</v>
      </c>
      <c r="G10" s="244"/>
      <c r="H10" s="99" t="s">
        <v>156</v>
      </c>
      <c r="I10" s="152">
        <v>43151910</v>
      </c>
      <c r="J10" s="85">
        <f>36874230-J9</f>
        <v>34474230</v>
      </c>
      <c r="K10" s="79">
        <f t="shared" si="1"/>
        <v>-8677680</v>
      </c>
    </row>
    <row r="11" spans="1:13" ht="30" customHeight="1" x14ac:dyDescent="0.3">
      <c r="A11" s="124"/>
      <c r="B11" s="249"/>
      <c r="C11" s="96" t="s">
        <v>163</v>
      </c>
      <c r="D11" s="87">
        <v>800000000</v>
      </c>
      <c r="E11" s="84">
        <f>2334620000-E12</f>
        <v>1234620000</v>
      </c>
      <c r="F11" s="79">
        <f t="shared" si="0"/>
        <v>434620000</v>
      </c>
      <c r="G11" s="222" t="s">
        <v>227</v>
      </c>
      <c r="H11" s="149" t="s">
        <v>164</v>
      </c>
      <c r="I11" s="218">
        <f>I12+I13+I14+I15+I16</f>
        <v>2098283226</v>
      </c>
      <c r="J11" s="219">
        <f>J12+J13+J14+J15+J16</f>
        <v>4452906578</v>
      </c>
      <c r="K11" s="215">
        <f t="shared" si="1"/>
        <v>2354623352</v>
      </c>
    </row>
    <row r="12" spans="1:13" ht="30" customHeight="1" x14ac:dyDescent="0.3">
      <c r="A12" s="124"/>
      <c r="B12" s="249"/>
      <c r="C12" s="96" t="s">
        <v>157</v>
      </c>
      <c r="D12" s="133">
        <v>909370752</v>
      </c>
      <c r="E12" s="94">
        <v>1100000000</v>
      </c>
      <c r="F12" s="79">
        <f t="shared" si="0"/>
        <v>190629248</v>
      </c>
      <c r="G12" s="223"/>
      <c r="H12" s="150" t="s">
        <v>217</v>
      </c>
      <c r="I12" s="153">
        <v>575682659</v>
      </c>
      <c r="J12" s="86">
        <f>2334620000-J13-J7+49562390</f>
        <v>1088789440</v>
      </c>
      <c r="K12" s="79">
        <f t="shared" si="1"/>
        <v>513106781</v>
      </c>
    </row>
    <row r="13" spans="1:13" ht="30" customHeight="1" x14ac:dyDescent="0.3">
      <c r="B13" s="249"/>
      <c r="C13" s="96" t="s">
        <v>174</v>
      </c>
      <c r="D13" s="94">
        <v>93544000</v>
      </c>
      <c r="E13" s="84">
        <v>174101000</v>
      </c>
      <c r="F13" s="79">
        <f t="shared" si="0"/>
        <v>80557000</v>
      </c>
      <c r="G13" s="223"/>
      <c r="H13" s="150" t="s">
        <v>218</v>
      </c>
      <c r="I13" s="151">
        <v>909370752</v>
      </c>
      <c r="J13" s="95">
        <v>1100000000</v>
      </c>
      <c r="K13" s="79">
        <f t="shared" si="1"/>
        <v>190629248</v>
      </c>
    </row>
    <row r="14" spans="1:13" ht="30" customHeight="1" x14ac:dyDescent="0.3">
      <c r="B14" s="245" t="s">
        <v>194</v>
      </c>
      <c r="C14" s="246"/>
      <c r="D14" s="94">
        <v>120103</v>
      </c>
      <c r="E14" s="84">
        <v>0</v>
      </c>
      <c r="F14" s="79">
        <f t="shared" si="0"/>
        <v>-120103</v>
      </c>
      <c r="G14" s="223"/>
      <c r="H14" s="150" t="s">
        <v>219</v>
      </c>
      <c r="I14" s="151">
        <f>527902205</f>
        <v>527902205</v>
      </c>
      <c r="J14" s="85">
        <f>1942208810+132563157</f>
        <v>2074771967</v>
      </c>
      <c r="K14" s="79">
        <f t="shared" si="1"/>
        <v>1546869762</v>
      </c>
    </row>
    <row r="15" spans="1:13" ht="30" customHeight="1" x14ac:dyDescent="0.3">
      <c r="B15" s="245" t="s">
        <v>195</v>
      </c>
      <c r="C15" s="246"/>
      <c r="D15" s="84">
        <v>106611050</v>
      </c>
      <c r="E15" s="94">
        <v>193369718</v>
      </c>
      <c r="F15" s="79">
        <f t="shared" si="0"/>
        <v>86758668</v>
      </c>
      <c r="G15" s="223"/>
      <c r="H15" s="150" t="s">
        <v>220</v>
      </c>
      <c r="I15" s="153">
        <v>82927610</v>
      </c>
      <c r="J15" s="161">
        <f>174101000+1559630+5835751+563056+1383145+229734+75610+992391</f>
        <v>184740317</v>
      </c>
      <c r="K15" s="79">
        <f t="shared" si="1"/>
        <v>101812707</v>
      </c>
    </row>
    <row r="16" spans="1:13" ht="30" customHeight="1" x14ac:dyDescent="0.3">
      <c r="B16" s="144"/>
      <c r="C16" s="145"/>
      <c r="D16" s="84"/>
      <c r="E16" s="94"/>
      <c r="F16" s="88"/>
      <c r="G16" s="224"/>
      <c r="H16" s="150" t="s">
        <v>221</v>
      </c>
      <c r="I16" s="154">
        <v>2400000</v>
      </c>
      <c r="J16" s="131">
        <f>4000000+604854</f>
        <v>4604854</v>
      </c>
      <c r="K16" s="132"/>
    </row>
    <row r="17" spans="2:11" ht="30" customHeight="1" x14ac:dyDescent="0.3">
      <c r="B17" s="220"/>
      <c r="C17" s="221"/>
      <c r="D17" s="87"/>
      <c r="E17" s="84"/>
      <c r="F17" s="88"/>
      <c r="G17" s="225" t="s">
        <v>196</v>
      </c>
      <c r="H17" s="226"/>
      <c r="I17" s="155">
        <v>51744331</v>
      </c>
      <c r="J17" s="131">
        <v>0</v>
      </c>
      <c r="K17" s="132"/>
    </row>
    <row r="18" spans="2:11" ht="31.5" customHeight="1" thickBot="1" x14ac:dyDescent="0.35">
      <c r="B18" s="229"/>
      <c r="C18" s="230"/>
      <c r="D18" s="127"/>
      <c r="E18" s="126"/>
      <c r="F18" s="128"/>
      <c r="G18" s="227" t="s">
        <v>198</v>
      </c>
      <c r="H18" s="228"/>
      <c r="I18" s="210">
        <f>196297541-2927823</f>
        <v>193369718</v>
      </c>
      <c r="J18" s="136">
        <v>0</v>
      </c>
      <c r="K18" s="123"/>
    </row>
    <row r="20" spans="2:11" x14ac:dyDescent="0.3">
      <c r="I20" s="134"/>
    </row>
    <row r="21" spans="2:11" x14ac:dyDescent="0.3">
      <c r="E21" s="134"/>
      <c r="I21" s="83"/>
    </row>
    <row r="27" spans="2:11" x14ac:dyDescent="0.3">
      <c r="H27" s="83"/>
    </row>
    <row r="36" spans="7:7" x14ac:dyDescent="0.3">
      <c r="G36" s="83"/>
    </row>
  </sheetData>
  <sheetProtection password="CC3D" sheet="1" formatCells="0" formatColumns="0" formatRows="0" insertColumns="0" insertRows="0" insertHyperlinks="0" deleteColumns="0" deleteRows="0" sort="0" autoFilter="0" pivotTables="0"/>
  <mergeCells count="17">
    <mergeCell ref="B6:C6"/>
    <mergeCell ref="G6:H6"/>
    <mergeCell ref="G7:G10"/>
    <mergeCell ref="B14:C14"/>
    <mergeCell ref="B15:C15"/>
    <mergeCell ref="B7:B9"/>
    <mergeCell ref="B10:B13"/>
    <mergeCell ref="B1:K1"/>
    <mergeCell ref="B3:F3"/>
    <mergeCell ref="G3:K3"/>
    <mergeCell ref="B4:C5"/>
    <mergeCell ref="G4:H5"/>
    <mergeCell ref="B17:C17"/>
    <mergeCell ref="G11:G16"/>
    <mergeCell ref="G17:H17"/>
    <mergeCell ref="G18:H18"/>
    <mergeCell ref="B18:C18"/>
  </mergeCells>
  <phoneticPr fontId="14" type="noConversion"/>
  <pageMargins left="0.69972223043441772" right="0.69972223043441772" top="0.75" bottom="0.75" header="0.30000001192092896" footer="0.30000001192092896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E33" sqref="E33"/>
    </sheetView>
  </sheetViews>
  <sheetFormatPr defaultRowHeight="16.5" x14ac:dyDescent="0.3"/>
  <cols>
    <col min="3" max="3" width="32.25" customWidth="1"/>
    <col min="4" max="4" width="13" bestFit="1" customWidth="1"/>
    <col min="5" max="5" width="14.625" bestFit="1" customWidth="1"/>
    <col min="6" max="6" width="14" bestFit="1" customWidth="1"/>
  </cols>
  <sheetData>
    <row r="1" spans="1:6" x14ac:dyDescent="0.3">
      <c r="A1" s="252" t="s">
        <v>199</v>
      </c>
      <c r="B1" s="252"/>
      <c r="C1" s="252"/>
      <c r="D1" s="252"/>
      <c r="E1" s="252"/>
      <c r="F1" s="252"/>
    </row>
    <row r="2" spans="1:6" x14ac:dyDescent="0.3">
      <c r="A2" s="252"/>
      <c r="B2" s="252"/>
      <c r="C2" s="252"/>
      <c r="D2" s="252"/>
      <c r="E2" s="252"/>
      <c r="F2" s="252"/>
    </row>
    <row r="3" spans="1:6" ht="17.25" thickBot="1" x14ac:dyDescent="0.35">
      <c r="A3" s="72" t="s">
        <v>215</v>
      </c>
      <c r="B3" s="72"/>
      <c r="C3" s="72"/>
      <c r="D3" s="72"/>
      <c r="E3" s="72"/>
      <c r="F3" s="73" t="s">
        <v>8</v>
      </c>
    </row>
    <row r="4" spans="1:6" x14ac:dyDescent="0.3">
      <c r="A4" s="253" t="s">
        <v>32</v>
      </c>
      <c r="B4" s="254"/>
      <c r="C4" s="255"/>
      <c r="D4" s="256" t="s">
        <v>175</v>
      </c>
      <c r="E4" s="254" t="s">
        <v>176</v>
      </c>
      <c r="F4" s="255" t="s">
        <v>48</v>
      </c>
    </row>
    <row r="5" spans="1:6" x14ac:dyDescent="0.3">
      <c r="A5" s="109" t="s">
        <v>26</v>
      </c>
      <c r="B5" s="120" t="s">
        <v>22</v>
      </c>
      <c r="C5" s="121" t="s">
        <v>24</v>
      </c>
      <c r="D5" s="257"/>
      <c r="E5" s="258"/>
      <c r="F5" s="259"/>
    </row>
    <row r="6" spans="1:6" x14ac:dyDescent="0.3">
      <c r="A6" s="250" t="s">
        <v>10</v>
      </c>
      <c r="B6" s="251" t="s">
        <v>10</v>
      </c>
      <c r="C6" s="105" t="s">
        <v>171</v>
      </c>
      <c r="D6" s="188">
        <v>606106340</v>
      </c>
      <c r="E6" s="189">
        <v>1942208810</v>
      </c>
      <c r="F6" s="190">
        <f t="shared" ref="F6:F20" si="0">E6-D6</f>
        <v>1336102470</v>
      </c>
    </row>
    <row r="7" spans="1:6" x14ac:dyDescent="0.3">
      <c r="A7" s="250"/>
      <c r="B7" s="251"/>
      <c r="C7" s="107" t="s">
        <v>169</v>
      </c>
      <c r="D7" s="188">
        <v>2400000</v>
      </c>
      <c r="E7" s="189">
        <v>4000000</v>
      </c>
      <c r="F7" s="190">
        <f t="shared" si="0"/>
        <v>1600000</v>
      </c>
    </row>
    <row r="8" spans="1:6" x14ac:dyDescent="0.3">
      <c r="A8" s="260" t="s">
        <v>177</v>
      </c>
      <c r="B8" s="261"/>
      <c r="C8" s="266"/>
      <c r="D8" s="191">
        <f>SUM(D6:D7)</f>
        <v>608506340</v>
      </c>
      <c r="E8" s="192">
        <f>E6+E7</f>
        <v>1946208810</v>
      </c>
      <c r="F8" s="193">
        <f t="shared" si="0"/>
        <v>1337702470</v>
      </c>
    </row>
    <row r="9" spans="1:6" x14ac:dyDescent="0.3">
      <c r="A9" s="250" t="s">
        <v>43</v>
      </c>
      <c r="B9" s="251" t="s">
        <v>56</v>
      </c>
      <c r="C9" s="105" t="s">
        <v>187</v>
      </c>
      <c r="D9" s="194">
        <v>800000000</v>
      </c>
      <c r="E9" s="189">
        <v>1234620000</v>
      </c>
      <c r="F9" s="190">
        <f t="shared" si="0"/>
        <v>434620000</v>
      </c>
    </row>
    <row r="10" spans="1:6" x14ac:dyDescent="0.3">
      <c r="A10" s="250"/>
      <c r="B10" s="251"/>
      <c r="C10" s="105" t="s">
        <v>188</v>
      </c>
      <c r="D10" s="194">
        <v>909370752</v>
      </c>
      <c r="E10" s="189">
        <v>1100000000</v>
      </c>
      <c r="F10" s="190">
        <f t="shared" si="0"/>
        <v>190629248</v>
      </c>
    </row>
    <row r="11" spans="1:6" x14ac:dyDescent="0.3">
      <c r="A11" s="250"/>
      <c r="B11" s="251"/>
      <c r="C11" s="106" t="s">
        <v>158</v>
      </c>
      <c r="D11" s="194">
        <v>93544000</v>
      </c>
      <c r="E11" s="189">
        <v>174101000</v>
      </c>
      <c r="F11" s="190">
        <f t="shared" si="0"/>
        <v>80557000</v>
      </c>
    </row>
    <row r="12" spans="1:6" ht="17.25" customHeight="1" x14ac:dyDescent="0.3">
      <c r="A12" s="260" t="s">
        <v>159</v>
      </c>
      <c r="B12" s="261"/>
      <c r="C12" s="262"/>
      <c r="D12" s="195">
        <f>SUM(D9:D11)</f>
        <v>1802914752</v>
      </c>
      <c r="E12" s="192">
        <f>E9+E10+E11</f>
        <v>2508721000</v>
      </c>
      <c r="F12" s="193">
        <f t="shared" si="0"/>
        <v>705806248</v>
      </c>
    </row>
    <row r="13" spans="1:6" x14ac:dyDescent="0.3">
      <c r="A13" s="135" t="s">
        <v>201</v>
      </c>
      <c r="B13" s="129" t="s">
        <v>201</v>
      </c>
      <c r="C13" s="129" t="s">
        <v>201</v>
      </c>
      <c r="D13" s="194">
        <v>120103</v>
      </c>
      <c r="E13" s="189">
        <v>0</v>
      </c>
      <c r="F13" s="190">
        <f t="shared" si="0"/>
        <v>-120103</v>
      </c>
    </row>
    <row r="14" spans="1:6" x14ac:dyDescent="0.3">
      <c r="A14" s="260" t="s">
        <v>178</v>
      </c>
      <c r="B14" s="261"/>
      <c r="C14" s="262"/>
      <c r="D14" s="195">
        <f>D13</f>
        <v>120103</v>
      </c>
      <c r="E14" s="192">
        <f>E13</f>
        <v>0</v>
      </c>
      <c r="F14" s="193">
        <f t="shared" si="0"/>
        <v>-120103</v>
      </c>
    </row>
    <row r="15" spans="1:6" x14ac:dyDescent="0.3">
      <c r="A15" s="267" t="s">
        <v>197</v>
      </c>
      <c r="B15" s="268" t="s">
        <v>25</v>
      </c>
      <c r="C15" s="122" t="s">
        <v>189</v>
      </c>
      <c r="D15" s="194">
        <v>42326333</v>
      </c>
      <c r="E15" s="189">
        <v>49562390</v>
      </c>
      <c r="F15" s="190">
        <f t="shared" si="0"/>
        <v>7236057</v>
      </c>
    </row>
    <row r="16" spans="1:6" x14ac:dyDescent="0.3">
      <c r="A16" s="267"/>
      <c r="B16" s="268"/>
      <c r="C16" s="122" t="s">
        <v>206</v>
      </c>
      <c r="D16" s="194">
        <v>1742600</v>
      </c>
      <c r="E16" s="189">
        <v>10639317</v>
      </c>
      <c r="F16" s="190">
        <f t="shared" si="0"/>
        <v>8896717</v>
      </c>
    </row>
    <row r="17" spans="1:6" x14ac:dyDescent="0.3">
      <c r="A17" s="267"/>
      <c r="B17" s="268"/>
      <c r="C17" s="122" t="s">
        <v>190</v>
      </c>
      <c r="D17" s="194">
        <v>54527113</v>
      </c>
      <c r="E17" s="189">
        <v>132563157</v>
      </c>
      <c r="F17" s="190">
        <f t="shared" si="0"/>
        <v>78036044</v>
      </c>
    </row>
    <row r="18" spans="1:6" x14ac:dyDescent="0.3">
      <c r="A18" s="267"/>
      <c r="B18" s="268"/>
      <c r="C18" s="122" t="s">
        <v>191</v>
      </c>
      <c r="D18" s="194">
        <v>8015004</v>
      </c>
      <c r="E18" s="189">
        <v>604854</v>
      </c>
      <c r="F18" s="190">
        <f t="shared" si="0"/>
        <v>-7410150</v>
      </c>
    </row>
    <row r="19" spans="1:6" x14ac:dyDescent="0.3">
      <c r="A19" s="260" t="s">
        <v>178</v>
      </c>
      <c r="B19" s="261"/>
      <c r="C19" s="262"/>
      <c r="D19" s="195">
        <f>D15+D16++D17+D18</f>
        <v>106611050</v>
      </c>
      <c r="E19" s="192">
        <f>E15+E16+E17+E18</f>
        <v>193369718</v>
      </c>
      <c r="F19" s="193">
        <f t="shared" si="0"/>
        <v>86758668</v>
      </c>
    </row>
    <row r="20" spans="1:6" ht="17.25" thickBot="1" x14ac:dyDescent="0.35">
      <c r="A20" s="263" t="s">
        <v>42</v>
      </c>
      <c r="B20" s="264"/>
      <c r="C20" s="265"/>
      <c r="D20" s="108">
        <f>D8+D12+D14+D19</f>
        <v>2518152245</v>
      </c>
      <c r="E20" s="80">
        <f>E8+E12+E14+E19</f>
        <v>4648299528</v>
      </c>
      <c r="F20" s="81">
        <f t="shared" si="0"/>
        <v>2130147283</v>
      </c>
    </row>
    <row r="23" spans="1:6" x14ac:dyDescent="0.3">
      <c r="E23" s="83"/>
    </row>
    <row r="24" spans="1:6" x14ac:dyDescent="0.3">
      <c r="E24" s="166"/>
    </row>
    <row r="26" spans="1:6" x14ac:dyDescent="0.3">
      <c r="E26" s="83"/>
    </row>
  </sheetData>
  <sheetProtection password="CC3D" sheet="1" formatCells="0" formatColumns="0" formatRows="0" insertColumns="0" insertRows="0" insertHyperlinks="0" deleteColumns="0" deleteRows="0" sort="0" autoFilter="0" pivotTables="0"/>
  <mergeCells count="16">
    <mergeCell ref="A19:C19"/>
    <mergeCell ref="A20:C20"/>
    <mergeCell ref="A8:C8"/>
    <mergeCell ref="A9:A11"/>
    <mergeCell ref="B9:B11"/>
    <mergeCell ref="A12:C12"/>
    <mergeCell ref="A15:A18"/>
    <mergeCell ref="B15:B18"/>
    <mergeCell ref="A14:C14"/>
    <mergeCell ref="A6:A7"/>
    <mergeCell ref="B6:B7"/>
    <mergeCell ref="A1:F2"/>
    <mergeCell ref="A4:C4"/>
    <mergeCell ref="D4:D5"/>
    <mergeCell ref="E4:E5"/>
    <mergeCell ref="F4:F5"/>
  </mergeCells>
  <phoneticPr fontId="14" type="noConversion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zoomScaleNormal="100" workbookViewId="0">
      <selection activeCell="I25" sqref="I25"/>
    </sheetView>
  </sheetViews>
  <sheetFormatPr defaultRowHeight="16.5" x14ac:dyDescent="0.3"/>
  <cols>
    <col min="2" max="2" width="14.25" customWidth="1"/>
    <col min="3" max="3" width="28" bestFit="1" customWidth="1"/>
    <col min="4" max="4" width="15.75" bestFit="1" customWidth="1"/>
    <col min="5" max="5" width="15.875" bestFit="1" customWidth="1"/>
    <col min="6" max="6" width="14.625" bestFit="1" customWidth="1"/>
  </cols>
  <sheetData>
    <row r="1" spans="1:6" x14ac:dyDescent="0.3">
      <c r="A1" s="252" t="s">
        <v>200</v>
      </c>
      <c r="B1" s="252"/>
      <c r="C1" s="252"/>
      <c r="D1" s="252"/>
      <c r="E1" s="252"/>
      <c r="F1" s="252"/>
    </row>
    <row r="2" spans="1:6" x14ac:dyDescent="0.3">
      <c r="A2" s="252"/>
      <c r="B2" s="252"/>
      <c r="C2" s="252"/>
      <c r="D2" s="252"/>
      <c r="E2" s="252"/>
      <c r="F2" s="252"/>
    </row>
    <row r="3" spans="1:6" ht="17.25" thickBot="1" x14ac:dyDescent="0.35">
      <c r="A3" s="72" t="s">
        <v>215</v>
      </c>
      <c r="B3" s="72"/>
      <c r="C3" s="72"/>
      <c r="D3" s="72"/>
      <c r="E3" s="72"/>
      <c r="F3" s="73" t="s">
        <v>8</v>
      </c>
    </row>
    <row r="4" spans="1:6" x14ac:dyDescent="0.3">
      <c r="A4" s="283" t="s">
        <v>186</v>
      </c>
      <c r="B4" s="284"/>
      <c r="C4" s="285"/>
      <c r="D4" s="286" t="s">
        <v>175</v>
      </c>
      <c r="E4" s="288" t="s">
        <v>179</v>
      </c>
      <c r="F4" s="290" t="s">
        <v>48</v>
      </c>
    </row>
    <row r="5" spans="1:6" ht="17.25" thickBot="1" x14ac:dyDescent="0.35">
      <c r="A5" s="76" t="s">
        <v>26</v>
      </c>
      <c r="B5" s="111" t="s">
        <v>22</v>
      </c>
      <c r="C5" s="118" t="s">
        <v>24</v>
      </c>
      <c r="D5" s="287"/>
      <c r="E5" s="289"/>
      <c r="F5" s="291"/>
    </row>
    <row r="6" spans="1:6" ht="15" customHeight="1" x14ac:dyDescent="0.3">
      <c r="A6" s="313" t="s">
        <v>148</v>
      </c>
      <c r="B6" s="295" t="s">
        <v>147</v>
      </c>
      <c r="C6" s="117" t="s">
        <v>182</v>
      </c>
      <c r="D6" s="198">
        <v>94981600</v>
      </c>
      <c r="E6" s="176">
        <v>105478900</v>
      </c>
      <c r="F6" s="197">
        <f t="shared" ref="F6:F46" si="0">E6-D6</f>
        <v>10497300</v>
      </c>
    </row>
    <row r="7" spans="1:6" x14ac:dyDescent="0.3">
      <c r="A7" s="312"/>
      <c r="B7" s="295"/>
      <c r="C7" s="116" t="s">
        <v>183</v>
      </c>
      <c r="D7" s="198">
        <v>10472270</v>
      </c>
      <c r="E7" s="196">
        <v>12494420</v>
      </c>
      <c r="F7" s="199">
        <f t="shared" si="0"/>
        <v>2022150</v>
      </c>
    </row>
    <row r="8" spans="1:6" x14ac:dyDescent="0.3">
      <c r="A8" s="312"/>
      <c r="B8" s="295"/>
      <c r="C8" s="116" t="s">
        <v>172</v>
      </c>
      <c r="D8" s="198">
        <v>9056090</v>
      </c>
      <c r="E8" s="196">
        <v>11568890</v>
      </c>
      <c r="F8" s="199">
        <f t="shared" si="0"/>
        <v>2512800</v>
      </c>
    </row>
    <row r="9" spans="1:6" x14ac:dyDescent="0.3">
      <c r="A9" s="312"/>
      <c r="B9" s="295"/>
      <c r="C9" s="116" t="s">
        <v>144</v>
      </c>
      <c r="D9" s="198">
        <v>1771790</v>
      </c>
      <c r="E9" s="196">
        <v>0</v>
      </c>
      <c r="F9" s="199">
        <f t="shared" si="0"/>
        <v>-1771790</v>
      </c>
    </row>
    <row r="10" spans="1:6" x14ac:dyDescent="0.3">
      <c r="A10" s="312"/>
      <c r="B10" s="295"/>
      <c r="C10" s="116" t="s">
        <v>234</v>
      </c>
      <c r="D10" s="198">
        <v>0</v>
      </c>
      <c r="E10" s="196">
        <v>1160000</v>
      </c>
      <c r="F10" s="199">
        <f t="shared" si="0"/>
        <v>1160000</v>
      </c>
    </row>
    <row r="11" spans="1:6" x14ac:dyDescent="0.3">
      <c r="A11" s="312"/>
      <c r="B11" s="295"/>
      <c r="C11" s="116" t="s">
        <v>235</v>
      </c>
      <c r="D11" s="198">
        <v>0</v>
      </c>
      <c r="E11" s="196">
        <v>4800000</v>
      </c>
      <c r="F11" s="199">
        <f t="shared" si="0"/>
        <v>4800000</v>
      </c>
    </row>
    <row r="12" spans="1:6" s="83" customFormat="1" x14ac:dyDescent="0.3">
      <c r="A12" s="312"/>
      <c r="B12" s="295"/>
      <c r="C12" s="116" t="s">
        <v>165</v>
      </c>
      <c r="D12" s="198">
        <v>8151060</v>
      </c>
      <c r="E12" s="196">
        <v>12478350</v>
      </c>
      <c r="F12" s="199">
        <f t="shared" si="0"/>
        <v>4327290</v>
      </c>
    </row>
    <row r="13" spans="1:6" s="83" customFormat="1" ht="18" customHeight="1" x14ac:dyDescent="0.3">
      <c r="A13" s="312"/>
      <c r="B13" s="296"/>
      <c r="C13" s="110" t="s">
        <v>166</v>
      </c>
      <c r="D13" s="198">
        <v>4770250</v>
      </c>
      <c r="E13" s="196">
        <v>10538160</v>
      </c>
      <c r="F13" s="199">
        <f t="shared" si="0"/>
        <v>5767910</v>
      </c>
    </row>
    <row r="14" spans="1:6" s="83" customFormat="1" x14ac:dyDescent="0.3">
      <c r="A14" s="312"/>
      <c r="B14" s="304" t="s">
        <v>133</v>
      </c>
      <c r="C14" s="305"/>
      <c r="D14" s="200">
        <f>SUM(D6:D13)</f>
        <v>129203060</v>
      </c>
      <c r="E14" s="169">
        <f>SUM(E6:E13)</f>
        <v>158518720</v>
      </c>
      <c r="F14" s="178">
        <f>E14-D14</f>
        <v>29315660</v>
      </c>
    </row>
    <row r="15" spans="1:6" s="83" customFormat="1" x14ac:dyDescent="0.3">
      <c r="A15" s="312"/>
      <c r="B15" s="306" t="s">
        <v>149</v>
      </c>
      <c r="C15" s="100" t="s">
        <v>146</v>
      </c>
      <c r="D15" s="198">
        <v>2400000</v>
      </c>
      <c r="E15" s="177">
        <v>2400000</v>
      </c>
      <c r="F15" s="199">
        <f t="shared" si="0"/>
        <v>0</v>
      </c>
    </row>
    <row r="16" spans="1:6" s="83" customFormat="1" x14ac:dyDescent="0.3">
      <c r="A16" s="312"/>
      <c r="B16" s="307"/>
      <c r="C16" s="100" t="s">
        <v>236</v>
      </c>
      <c r="D16" s="198">
        <v>0</v>
      </c>
      <c r="E16" s="177">
        <v>360000</v>
      </c>
      <c r="F16" s="199">
        <f t="shared" si="0"/>
        <v>360000</v>
      </c>
    </row>
    <row r="17" spans="1:6" s="83" customFormat="1" ht="16.5" customHeight="1" x14ac:dyDescent="0.3">
      <c r="A17" s="312"/>
      <c r="B17" s="307"/>
      <c r="C17" s="140" t="s">
        <v>167</v>
      </c>
      <c r="D17" s="198">
        <v>9237780</v>
      </c>
      <c r="E17" s="177">
        <v>9210230</v>
      </c>
      <c r="F17" s="199">
        <f t="shared" si="0"/>
        <v>-27550</v>
      </c>
    </row>
    <row r="18" spans="1:6" s="83" customFormat="1" x14ac:dyDescent="0.3">
      <c r="A18" s="312"/>
      <c r="B18" s="308"/>
      <c r="C18" s="110" t="s">
        <v>78</v>
      </c>
      <c r="D18" s="198">
        <v>40000</v>
      </c>
      <c r="E18" s="177">
        <v>920000</v>
      </c>
      <c r="F18" s="199">
        <f t="shared" si="0"/>
        <v>880000</v>
      </c>
    </row>
    <row r="19" spans="1:6" s="83" customFormat="1" x14ac:dyDescent="0.3">
      <c r="A19" s="312"/>
      <c r="B19" s="308"/>
      <c r="C19" s="110" t="s">
        <v>87</v>
      </c>
      <c r="D19" s="198">
        <v>384000</v>
      </c>
      <c r="E19" s="177">
        <v>1820000</v>
      </c>
      <c r="F19" s="199">
        <f t="shared" si="0"/>
        <v>1436000</v>
      </c>
    </row>
    <row r="20" spans="1:6" s="83" customFormat="1" x14ac:dyDescent="0.3">
      <c r="A20" s="312"/>
      <c r="B20" s="308"/>
      <c r="C20" s="110" t="s">
        <v>168</v>
      </c>
      <c r="D20" s="198">
        <v>33490130</v>
      </c>
      <c r="E20" s="177">
        <v>22164000</v>
      </c>
      <c r="F20" s="199">
        <f t="shared" si="0"/>
        <v>-11326130</v>
      </c>
    </row>
    <row r="21" spans="1:6" s="83" customFormat="1" ht="17.25" thickBot="1" x14ac:dyDescent="0.35">
      <c r="A21" s="314"/>
      <c r="B21" s="301" t="s">
        <v>150</v>
      </c>
      <c r="C21" s="302"/>
      <c r="D21" s="200">
        <f>SUM(D15:D20)</f>
        <v>45551910</v>
      </c>
      <c r="E21" s="169">
        <f>SUM(E15:E20)</f>
        <v>36874230</v>
      </c>
      <c r="F21" s="178">
        <f>E21-D21</f>
        <v>-8677680</v>
      </c>
    </row>
    <row r="22" spans="1:6" s="83" customFormat="1" ht="17.25" thickBot="1" x14ac:dyDescent="0.35">
      <c r="A22" s="130" t="s">
        <v>27</v>
      </c>
      <c r="B22" s="303" t="s">
        <v>143</v>
      </c>
      <c r="C22" s="275"/>
      <c r="D22" s="170">
        <f>D14+D21</f>
        <v>174754970</v>
      </c>
      <c r="E22" s="179">
        <f>E21+E14</f>
        <v>195392950</v>
      </c>
      <c r="F22" s="182">
        <f t="shared" si="0"/>
        <v>20637980</v>
      </c>
    </row>
    <row r="23" spans="1:6" s="83" customFormat="1" x14ac:dyDescent="0.3">
      <c r="A23" s="309" t="s">
        <v>101</v>
      </c>
      <c r="B23" s="270" t="s">
        <v>232</v>
      </c>
      <c r="C23" s="137" t="s">
        <v>180</v>
      </c>
      <c r="D23" s="168">
        <v>183670145</v>
      </c>
      <c r="E23" s="168">
        <f>49562390+569577050</f>
        <v>619139440</v>
      </c>
      <c r="F23" s="199">
        <f t="shared" si="0"/>
        <v>435469295</v>
      </c>
    </row>
    <row r="24" spans="1:6" x14ac:dyDescent="0.3">
      <c r="A24" s="311"/>
      <c r="B24" s="271"/>
      <c r="C24" s="138" t="s">
        <v>145</v>
      </c>
      <c r="D24" s="168">
        <v>73300000</v>
      </c>
      <c r="E24" s="177">
        <v>85200000</v>
      </c>
      <c r="F24" s="199">
        <f t="shared" si="0"/>
        <v>11900000</v>
      </c>
    </row>
    <row r="25" spans="1:6" x14ac:dyDescent="0.3">
      <c r="A25" s="312"/>
      <c r="B25" s="269" t="s">
        <v>233</v>
      </c>
      <c r="C25" s="138" t="s">
        <v>192</v>
      </c>
      <c r="D25" s="168">
        <v>267026180</v>
      </c>
      <c r="E25" s="177">
        <f>1560000+150000000+156000000</f>
        <v>307560000</v>
      </c>
      <c r="F25" s="199">
        <f t="shared" si="0"/>
        <v>40533820</v>
      </c>
    </row>
    <row r="26" spans="1:6" ht="22.5" x14ac:dyDescent="0.3">
      <c r="A26" s="312"/>
      <c r="B26" s="269"/>
      <c r="C26" s="138" t="s">
        <v>237</v>
      </c>
      <c r="D26" s="168">
        <f>4800000+27619640</f>
        <v>32419640</v>
      </c>
      <c r="E26" s="177">
        <f>8000000+30500000+10000000+3400000</f>
        <v>51900000</v>
      </c>
      <c r="F26" s="199">
        <f t="shared" si="0"/>
        <v>19480360</v>
      </c>
    </row>
    <row r="27" spans="1:6" x14ac:dyDescent="0.3">
      <c r="A27" s="312"/>
      <c r="B27" s="269"/>
      <c r="C27" s="207" t="s">
        <v>238</v>
      </c>
      <c r="D27" s="168">
        <f>7278214+8388480</f>
        <v>15666694</v>
      </c>
      <c r="E27" s="177">
        <f>11200000+10190000</f>
        <v>21390000</v>
      </c>
      <c r="F27" s="199">
        <f t="shared" si="0"/>
        <v>5723306</v>
      </c>
    </row>
    <row r="28" spans="1:6" s="83" customFormat="1" x14ac:dyDescent="0.3">
      <c r="A28" s="312"/>
      <c r="B28" s="269"/>
      <c r="C28" s="139" t="s">
        <v>193</v>
      </c>
      <c r="D28" s="168">
        <v>3600000</v>
      </c>
      <c r="E28" s="177">
        <v>3600000</v>
      </c>
      <c r="F28" s="199">
        <f t="shared" si="0"/>
        <v>0</v>
      </c>
    </row>
    <row r="29" spans="1:6" s="83" customFormat="1" x14ac:dyDescent="0.3">
      <c r="A29" s="311"/>
      <c r="B29" s="297" t="s">
        <v>151</v>
      </c>
      <c r="C29" s="300"/>
      <c r="D29" s="169">
        <f>SUM(D23:D28)</f>
        <v>575682659</v>
      </c>
      <c r="E29" s="169">
        <f>SUM(E23:E28)</f>
        <v>1088789440</v>
      </c>
      <c r="F29" s="178">
        <f>E29-D29</f>
        <v>513106781</v>
      </c>
    </row>
    <row r="30" spans="1:6" s="83" customFormat="1" ht="16.5" customHeight="1" x14ac:dyDescent="0.3">
      <c r="A30" s="311"/>
      <c r="B30" s="298" t="s">
        <v>160</v>
      </c>
      <c r="C30" s="104" t="s">
        <v>184</v>
      </c>
      <c r="D30" s="168">
        <v>527902205</v>
      </c>
      <c r="E30" s="168">
        <v>2074771967</v>
      </c>
      <c r="F30" s="199">
        <f t="shared" si="0"/>
        <v>1546869762</v>
      </c>
    </row>
    <row r="31" spans="1:6" s="83" customFormat="1" x14ac:dyDescent="0.3">
      <c r="A31" s="311"/>
      <c r="B31" s="299"/>
      <c r="C31" s="101" t="s">
        <v>185</v>
      </c>
      <c r="D31" s="168">
        <v>909370752</v>
      </c>
      <c r="E31" s="209">
        <v>1100000000</v>
      </c>
      <c r="F31" s="199">
        <f t="shared" si="0"/>
        <v>190629248</v>
      </c>
    </row>
    <row r="32" spans="1:6" s="83" customFormat="1" x14ac:dyDescent="0.3">
      <c r="A32" s="311"/>
      <c r="B32" s="297" t="s">
        <v>161</v>
      </c>
      <c r="C32" s="277"/>
      <c r="D32" s="169">
        <f>SUM(D30:D31)</f>
        <v>1437272957</v>
      </c>
      <c r="E32" s="169">
        <f>SUM(E30:E31)</f>
        <v>3174771967</v>
      </c>
      <c r="F32" s="178">
        <f>E32-D32</f>
        <v>1737499010</v>
      </c>
    </row>
    <row r="33" spans="1:6" s="83" customFormat="1" ht="16.5" customHeight="1" x14ac:dyDescent="0.3">
      <c r="A33" s="312"/>
      <c r="B33" s="269" t="s">
        <v>153</v>
      </c>
      <c r="C33" s="138" t="s">
        <v>202</v>
      </c>
      <c r="D33" s="168">
        <v>13393500</v>
      </c>
      <c r="E33" s="177">
        <f>1559630+39291000</f>
        <v>40850630</v>
      </c>
      <c r="F33" s="199">
        <f t="shared" si="0"/>
        <v>27457130</v>
      </c>
    </row>
    <row r="34" spans="1:6" s="83" customFormat="1" ht="16.5" customHeight="1" x14ac:dyDescent="0.3">
      <c r="A34" s="312"/>
      <c r="B34" s="269"/>
      <c r="C34" s="138" t="s">
        <v>203</v>
      </c>
      <c r="D34" s="168">
        <v>53427750</v>
      </c>
      <c r="E34" s="177">
        <f>5835751+40848000</f>
        <v>46683751</v>
      </c>
      <c r="F34" s="199">
        <f t="shared" si="0"/>
        <v>-6743999</v>
      </c>
    </row>
    <row r="35" spans="1:6" s="83" customFormat="1" ht="16.5" customHeight="1" x14ac:dyDescent="0.3">
      <c r="A35" s="312"/>
      <c r="B35" s="269"/>
      <c r="C35" s="138" t="s">
        <v>204</v>
      </c>
      <c r="D35" s="168">
        <v>337500</v>
      </c>
      <c r="E35" s="177">
        <f>563056+172000</f>
        <v>735056</v>
      </c>
      <c r="F35" s="199">
        <f t="shared" si="0"/>
        <v>397556</v>
      </c>
    </row>
    <row r="36" spans="1:6" s="83" customFormat="1" ht="16.5" customHeight="1" x14ac:dyDescent="0.3">
      <c r="A36" s="312"/>
      <c r="B36" s="269"/>
      <c r="C36" s="138" t="s">
        <v>181</v>
      </c>
      <c r="D36" s="168">
        <v>2155000</v>
      </c>
      <c r="E36" s="177">
        <f>1383145+4305000</f>
        <v>5688145</v>
      </c>
      <c r="F36" s="199">
        <f t="shared" si="0"/>
        <v>3533145</v>
      </c>
    </row>
    <row r="37" spans="1:6" s="83" customFormat="1" ht="16.5" customHeight="1" x14ac:dyDescent="0.3">
      <c r="A37" s="312"/>
      <c r="B37" s="269"/>
      <c r="C37" s="138" t="s">
        <v>205</v>
      </c>
      <c r="D37" s="168">
        <v>2799910</v>
      </c>
      <c r="E37" s="177">
        <f>229734+2470000</f>
        <v>2699734</v>
      </c>
      <c r="F37" s="199">
        <f t="shared" si="0"/>
        <v>-100176</v>
      </c>
    </row>
    <row r="38" spans="1:6" s="83" customFormat="1" x14ac:dyDescent="0.3">
      <c r="A38" s="312"/>
      <c r="B38" s="269"/>
      <c r="C38" s="138" t="s">
        <v>231</v>
      </c>
      <c r="D38" s="168">
        <v>1125000</v>
      </c>
      <c r="E38" s="177">
        <f>75610+1500000</f>
        <v>1575610</v>
      </c>
      <c r="F38" s="199">
        <f t="shared" si="0"/>
        <v>450610</v>
      </c>
    </row>
    <row r="39" spans="1:6" s="83" customFormat="1" x14ac:dyDescent="0.3">
      <c r="A39" s="312"/>
      <c r="B39" s="269"/>
      <c r="C39" s="208" t="s">
        <v>240</v>
      </c>
      <c r="D39" s="168">
        <f>4844475*2</f>
        <v>9688950</v>
      </c>
      <c r="E39" s="177">
        <f>992391+7788540</f>
        <v>8780931</v>
      </c>
      <c r="F39" s="199">
        <f t="shared" si="0"/>
        <v>-908019</v>
      </c>
    </row>
    <row r="40" spans="1:6" s="83" customFormat="1" x14ac:dyDescent="0.3">
      <c r="A40" s="312"/>
      <c r="B40" s="269"/>
      <c r="C40" s="165" t="s">
        <v>228</v>
      </c>
      <c r="D40" s="168">
        <v>0</v>
      </c>
      <c r="E40" s="177">
        <v>30194880</v>
      </c>
      <c r="F40" s="199">
        <f t="shared" si="0"/>
        <v>30194880</v>
      </c>
    </row>
    <row r="41" spans="1:6" s="83" customFormat="1" x14ac:dyDescent="0.3">
      <c r="A41" s="312"/>
      <c r="B41" s="269"/>
      <c r="C41" s="165" t="s">
        <v>229</v>
      </c>
      <c r="D41" s="168">
        <v>0</v>
      </c>
      <c r="E41" s="177">
        <v>9531580</v>
      </c>
      <c r="F41" s="199">
        <f t="shared" si="0"/>
        <v>9531580</v>
      </c>
    </row>
    <row r="42" spans="1:6" s="83" customFormat="1" x14ac:dyDescent="0.3">
      <c r="A42" s="312"/>
      <c r="B42" s="269"/>
      <c r="C42" s="165" t="s">
        <v>230</v>
      </c>
      <c r="D42" s="168">
        <v>0</v>
      </c>
      <c r="E42" s="177">
        <v>38000000</v>
      </c>
      <c r="F42" s="199">
        <f t="shared" si="0"/>
        <v>38000000</v>
      </c>
    </row>
    <row r="43" spans="1:6" s="83" customFormat="1" x14ac:dyDescent="0.3">
      <c r="A43" s="311"/>
      <c r="B43" s="297" t="s">
        <v>152</v>
      </c>
      <c r="C43" s="277"/>
      <c r="D43" s="169">
        <f>SUM(D33:D42)</f>
        <v>82927610</v>
      </c>
      <c r="E43" s="169">
        <f>SUM(E33:E42)</f>
        <v>184740317</v>
      </c>
      <c r="F43" s="178">
        <f>E43-D43</f>
        <v>101812707</v>
      </c>
    </row>
    <row r="44" spans="1:6" s="83" customFormat="1" ht="22.5" x14ac:dyDescent="0.3">
      <c r="A44" s="311"/>
      <c r="B44" s="103" t="s">
        <v>155</v>
      </c>
      <c r="C44" s="104" t="s">
        <v>173</v>
      </c>
      <c r="D44" s="168">
        <v>2400000</v>
      </c>
      <c r="E44" s="168">
        <v>4604854</v>
      </c>
      <c r="F44" s="199">
        <f t="shared" si="0"/>
        <v>2204854</v>
      </c>
    </row>
    <row r="45" spans="1:6" s="83" customFormat="1" ht="17.25" thickBot="1" x14ac:dyDescent="0.35">
      <c r="A45" s="310"/>
      <c r="B45" s="297" t="s">
        <v>154</v>
      </c>
      <c r="C45" s="277"/>
      <c r="D45" s="171">
        <f>SUM(D44)</f>
        <v>2400000</v>
      </c>
      <c r="E45" s="180">
        <f>SUM(E44)</f>
        <v>4604854</v>
      </c>
      <c r="F45" s="178">
        <f>E45-D45</f>
        <v>2204854</v>
      </c>
    </row>
    <row r="46" spans="1:6" s="83" customFormat="1" ht="17.25" thickBot="1" x14ac:dyDescent="0.35">
      <c r="A46" s="141" t="s">
        <v>101</v>
      </c>
      <c r="B46" s="274" t="s">
        <v>143</v>
      </c>
      <c r="C46" s="275"/>
      <c r="D46" s="172">
        <f>D29+D32+D43+D45</f>
        <v>2098283226</v>
      </c>
      <c r="E46" s="181">
        <f>E29+E32+E43+E45</f>
        <v>4452906578</v>
      </c>
      <c r="F46" s="182">
        <f t="shared" si="0"/>
        <v>2354623352</v>
      </c>
    </row>
    <row r="47" spans="1:6" s="83" customFormat="1" x14ac:dyDescent="0.3">
      <c r="A47" s="309" t="s">
        <v>196</v>
      </c>
      <c r="B47" s="143" t="s">
        <v>207</v>
      </c>
      <c r="C47" s="102" t="s">
        <v>207</v>
      </c>
      <c r="D47" s="168">
        <v>51744331</v>
      </c>
      <c r="E47" s="183">
        <v>0</v>
      </c>
      <c r="F47" s="199">
        <f t="shared" ref="F47:F56" si="1">E47-D47</f>
        <v>-51744331</v>
      </c>
    </row>
    <row r="48" spans="1:6" s="83" customFormat="1" ht="17.25" thickBot="1" x14ac:dyDescent="0.35">
      <c r="A48" s="310"/>
      <c r="B48" s="276" t="s">
        <v>213</v>
      </c>
      <c r="C48" s="277"/>
      <c r="D48" s="169">
        <f>SUM(D47:D47)</f>
        <v>51744331</v>
      </c>
      <c r="E48" s="169">
        <f>SUM(E47:E47)</f>
        <v>0</v>
      </c>
      <c r="F48" s="178">
        <f t="shared" si="1"/>
        <v>-51744331</v>
      </c>
    </row>
    <row r="49" spans="1:7" s="83" customFormat="1" ht="17.25" thickBot="1" x14ac:dyDescent="0.35">
      <c r="A49" s="113" t="s">
        <v>207</v>
      </c>
      <c r="B49" s="274" t="s">
        <v>143</v>
      </c>
      <c r="C49" s="275"/>
      <c r="D49" s="172">
        <f>D48</f>
        <v>51744331</v>
      </c>
      <c r="E49" s="181">
        <f>E48</f>
        <v>0</v>
      </c>
      <c r="F49" s="201">
        <f t="shared" si="1"/>
        <v>-51744331</v>
      </c>
    </row>
    <row r="50" spans="1:7" s="83" customFormat="1" x14ac:dyDescent="0.3">
      <c r="A50" s="315" t="s">
        <v>198</v>
      </c>
      <c r="B50" s="278" t="s">
        <v>140</v>
      </c>
      <c r="C50" s="146" t="s">
        <v>209</v>
      </c>
      <c r="D50" s="173">
        <v>49562390</v>
      </c>
      <c r="E50" s="202">
        <v>0</v>
      </c>
      <c r="F50" s="203">
        <f t="shared" si="1"/>
        <v>-49562390</v>
      </c>
    </row>
    <row r="51" spans="1:7" s="83" customFormat="1" x14ac:dyDescent="0.3">
      <c r="A51" s="316"/>
      <c r="B51" s="279"/>
      <c r="C51" s="146" t="s">
        <v>210</v>
      </c>
      <c r="D51" s="174">
        <v>132563157</v>
      </c>
      <c r="E51" s="184">
        <v>0</v>
      </c>
      <c r="F51" s="199">
        <f t="shared" si="1"/>
        <v>-132563157</v>
      </c>
    </row>
    <row r="52" spans="1:7" s="83" customFormat="1" x14ac:dyDescent="0.3">
      <c r="A52" s="316"/>
      <c r="B52" s="279"/>
      <c r="C52" s="146" t="s">
        <v>212</v>
      </c>
      <c r="D52" s="204">
        <v>10639317</v>
      </c>
      <c r="E52" s="184">
        <v>0</v>
      </c>
      <c r="F52" s="199">
        <f t="shared" si="1"/>
        <v>-10639317</v>
      </c>
    </row>
    <row r="53" spans="1:7" s="83" customFormat="1" ht="17.25" thickBot="1" x14ac:dyDescent="0.35">
      <c r="A53" s="316"/>
      <c r="B53" s="280"/>
      <c r="C53" s="167" t="s">
        <v>211</v>
      </c>
      <c r="D53" s="205">
        <v>604854</v>
      </c>
      <c r="E53" s="184">
        <v>0</v>
      </c>
      <c r="F53" s="199">
        <f t="shared" si="1"/>
        <v>-604854</v>
      </c>
    </row>
    <row r="54" spans="1:7" s="112" customFormat="1" ht="17.25" thickBot="1" x14ac:dyDescent="0.35">
      <c r="A54" s="317"/>
      <c r="B54" s="281" t="s">
        <v>208</v>
      </c>
      <c r="C54" s="282"/>
      <c r="D54" s="175">
        <f>SUM(D50:D53)</f>
        <v>193369718</v>
      </c>
      <c r="E54" s="185">
        <f>SUM(E50:E53)</f>
        <v>0</v>
      </c>
      <c r="F54" s="186">
        <f t="shared" si="1"/>
        <v>-193369718</v>
      </c>
      <c r="G54" s="83"/>
    </row>
    <row r="55" spans="1:7" s="83" customFormat="1" ht="17.25" thickBot="1" x14ac:dyDescent="0.35">
      <c r="A55" s="142"/>
      <c r="B55" s="272" t="s">
        <v>143</v>
      </c>
      <c r="C55" s="273"/>
      <c r="D55" s="206">
        <f>D54</f>
        <v>193369718</v>
      </c>
      <c r="E55" s="187">
        <f>E54</f>
        <v>0</v>
      </c>
      <c r="F55" s="182">
        <f t="shared" si="1"/>
        <v>-193369718</v>
      </c>
    </row>
    <row r="56" spans="1:7" s="83" customFormat="1" ht="17.25" thickBot="1" x14ac:dyDescent="0.35">
      <c r="A56" s="292" t="s">
        <v>239</v>
      </c>
      <c r="B56" s="293"/>
      <c r="C56" s="294"/>
      <c r="D56" s="114">
        <f>D22+D46+D49+D55</f>
        <v>2518152245</v>
      </c>
      <c r="E56" s="115">
        <f>E22+E46+E49+E55</f>
        <v>4648299528</v>
      </c>
      <c r="F56" s="115">
        <f t="shared" si="1"/>
        <v>2130147283</v>
      </c>
    </row>
  </sheetData>
  <sheetProtection password="CC3D" sheet="1" formatCells="0" formatColumns="0" formatRows="0" insertColumns="0" insertRows="0" insertHyperlinks="0" deleteColumns="0" deleteRows="0" sort="0" autoFilter="0" pivotTables="0"/>
  <mergeCells count="29">
    <mergeCell ref="A56:C56"/>
    <mergeCell ref="B6:B13"/>
    <mergeCell ref="B46:C46"/>
    <mergeCell ref="B45:C45"/>
    <mergeCell ref="B43:C43"/>
    <mergeCell ref="B30:B31"/>
    <mergeCell ref="B32:C32"/>
    <mergeCell ref="B29:C29"/>
    <mergeCell ref="B21:C21"/>
    <mergeCell ref="B22:C22"/>
    <mergeCell ref="B14:C14"/>
    <mergeCell ref="B15:B20"/>
    <mergeCell ref="A47:A48"/>
    <mergeCell ref="A23:A45"/>
    <mergeCell ref="A6:A21"/>
    <mergeCell ref="A50:A54"/>
    <mergeCell ref="A1:F2"/>
    <mergeCell ref="A4:C4"/>
    <mergeCell ref="D4:D5"/>
    <mergeCell ref="E4:E5"/>
    <mergeCell ref="F4:F5"/>
    <mergeCell ref="B33:B42"/>
    <mergeCell ref="B23:B24"/>
    <mergeCell ref="B25:B28"/>
    <mergeCell ref="B55:C55"/>
    <mergeCell ref="B49:C49"/>
    <mergeCell ref="B48:C48"/>
    <mergeCell ref="B50:B53"/>
    <mergeCell ref="B54:C5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zoomScaleNormal="100"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RowHeight="16.5" x14ac:dyDescent="0.3"/>
  <cols>
    <col min="1" max="1" width="9" style="7"/>
    <col min="2" max="2" width="21.125" style="7" bestFit="1" customWidth="1"/>
    <col min="3" max="3" width="21.625" style="7" bestFit="1" customWidth="1"/>
    <col min="4" max="4" width="9" style="7"/>
    <col min="5" max="6" width="13.375" style="7" bestFit="1" customWidth="1"/>
    <col min="7" max="7" width="13.375" style="7" customWidth="1"/>
    <col min="8" max="8" width="11" style="7" bestFit="1" customWidth="1"/>
    <col min="9" max="9" width="13.375" style="7" bestFit="1" customWidth="1"/>
    <col min="10" max="10" width="12.125" style="7" bestFit="1" customWidth="1"/>
    <col min="11" max="11" width="13.625" style="7" bestFit="1" customWidth="1"/>
    <col min="12" max="12" width="11.75" style="7" bestFit="1" customWidth="1"/>
    <col min="13" max="16384" width="9" style="7"/>
  </cols>
  <sheetData>
    <row r="1" spans="1:9" x14ac:dyDescent="0.3">
      <c r="A1" s="252" t="s">
        <v>59</v>
      </c>
      <c r="B1" s="252"/>
      <c r="C1" s="252"/>
      <c r="D1" s="252"/>
      <c r="E1" s="252"/>
      <c r="F1" s="252"/>
      <c r="G1" s="252"/>
      <c r="H1" s="252"/>
      <c r="I1" s="252"/>
    </row>
    <row r="2" spans="1:9" x14ac:dyDescent="0.3">
      <c r="A2" s="252"/>
      <c r="B2" s="252"/>
      <c r="C2" s="252"/>
      <c r="D2" s="252"/>
      <c r="E2" s="252"/>
      <c r="F2" s="252"/>
      <c r="G2" s="252"/>
      <c r="H2" s="252"/>
      <c r="I2" s="252"/>
    </row>
    <row r="3" spans="1:9" ht="17.25" thickBot="1" x14ac:dyDescent="0.35">
      <c r="A3" s="72" t="s">
        <v>60</v>
      </c>
      <c r="B3" s="72"/>
      <c r="C3" s="72"/>
      <c r="D3" s="72"/>
      <c r="E3" s="72"/>
      <c r="F3" s="72"/>
      <c r="G3" s="72"/>
      <c r="H3" s="72"/>
      <c r="I3" s="73" t="s">
        <v>8</v>
      </c>
    </row>
    <row r="4" spans="1:9" x14ac:dyDescent="0.3">
      <c r="A4" s="283" t="s">
        <v>32</v>
      </c>
      <c r="B4" s="284"/>
      <c r="C4" s="285"/>
      <c r="D4" s="418" t="s">
        <v>36</v>
      </c>
      <c r="E4" s="288" t="s">
        <v>7</v>
      </c>
      <c r="F4" s="288" t="s">
        <v>12</v>
      </c>
      <c r="G4" s="288" t="s">
        <v>57</v>
      </c>
      <c r="H4" s="288" t="s">
        <v>28</v>
      </c>
      <c r="I4" s="290" t="s">
        <v>29</v>
      </c>
    </row>
    <row r="5" spans="1:9" ht="17.25" thickBot="1" x14ac:dyDescent="0.35">
      <c r="A5" s="76" t="s">
        <v>26</v>
      </c>
      <c r="B5" s="74" t="s">
        <v>22</v>
      </c>
      <c r="C5" s="75" t="s">
        <v>24</v>
      </c>
      <c r="D5" s="419"/>
      <c r="E5" s="289"/>
      <c r="F5" s="289"/>
      <c r="G5" s="289"/>
      <c r="H5" s="289"/>
      <c r="I5" s="291"/>
    </row>
    <row r="6" spans="1:9" x14ac:dyDescent="0.3">
      <c r="A6" s="420" t="s">
        <v>27</v>
      </c>
      <c r="B6" s="407" t="s">
        <v>116</v>
      </c>
      <c r="C6" s="397" t="s">
        <v>15</v>
      </c>
      <c r="D6" s="21" t="s">
        <v>31</v>
      </c>
      <c r="E6" s="22">
        <v>115830840</v>
      </c>
      <c r="F6" s="22">
        <v>0</v>
      </c>
      <c r="G6" s="22">
        <v>0</v>
      </c>
      <c r="H6" s="22">
        <v>0</v>
      </c>
      <c r="I6" s="39">
        <f>SUM(E6:H6)</f>
        <v>115830840</v>
      </c>
    </row>
    <row r="7" spans="1:9" x14ac:dyDescent="0.3">
      <c r="A7" s="420"/>
      <c r="B7" s="407"/>
      <c r="C7" s="397"/>
      <c r="D7" s="21" t="s">
        <v>30</v>
      </c>
      <c r="E7" s="22">
        <v>115471940</v>
      </c>
      <c r="F7" s="19">
        <v>0</v>
      </c>
      <c r="G7" s="19">
        <v>0</v>
      </c>
      <c r="H7" s="19">
        <v>0</v>
      </c>
      <c r="I7" s="20">
        <f t="shared" ref="I7:I14" si="0">SUM(E7:H7)</f>
        <v>115471940</v>
      </c>
    </row>
    <row r="8" spans="1:9" x14ac:dyDescent="0.3">
      <c r="A8" s="420"/>
      <c r="B8" s="408"/>
      <c r="C8" s="398"/>
      <c r="D8" s="21" t="s">
        <v>33</v>
      </c>
      <c r="E8" s="22">
        <f>E7-E6</f>
        <v>-358900</v>
      </c>
      <c r="F8" s="19">
        <v>0</v>
      </c>
      <c r="G8" s="19">
        <v>0</v>
      </c>
      <c r="H8" s="19">
        <v>0</v>
      </c>
      <c r="I8" s="20">
        <f t="shared" si="0"/>
        <v>-358900</v>
      </c>
    </row>
    <row r="9" spans="1:9" x14ac:dyDescent="0.3">
      <c r="A9" s="420"/>
      <c r="B9" s="377"/>
      <c r="C9" s="381" t="s">
        <v>18</v>
      </c>
      <c r="D9" s="21" t="s">
        <v>31</v>
      </c>
      <c r="E9" s="19">
        <v>10905350</v>
      </c>
      <c r="F9" s="19">
        <v>0</v>
      </c>
      <c r="G9" s="19">
        <v>0</v>
      </c>
      <c r="H9" s="19">
        <v>0</v>
      </c>
      <c r="I9" s="20">
        <f t="shared" si="0"/>
        <v>10905350</v>
      </c>
    </row>
    <row r="10" spans="1:9" x14ac:dyDescent="0.3">
      <c r="A10" s="420"/>
      <c r="B10" s="377"/>
      <c r="C10" s="367"/>
      <c r="D10" s="21" t="s">
        <v>30</v>
      </c>
      <c r="E10" s="19">
        <v>10905350</v>
      </c>
      <c r="F10" s="19">
        <v>0</v>
      </c>
      <c r="G10" s="19">
        <v>0</v>
      </c>
      <c r="H10" s="19">
        <v>0</v>
      </c>
      <c r="I10" s="20">
        <f>SUM(E10:H10)</f>
        <v>10905350</v>
      </c>
    </row>
    <row r="11" spans="1:9" x14ac:dyDescent="0.3">
      <c r="A11" s="420"/>
      <c r="B11" s="377"/>
      <c r="C11" s="382"/>
      <c r="D11" s="21" t="s">
        <v>33</v>
      </c>
      <c r="E11" s="22">
        <f>E10-E9</f>
        <v>0</v>
      </c>
      <c r="F11" s="19">
        <v>0</v>
      </c>
      <c r="G11" s="19">
        <v>0</v>
      </c>
      <c r="H11" s="19">
        <v>0</v>
      </c>
      <c r="I11" s="20">
        <f t="shared" si="0"/>
        <v>0</v>
      </c>
    </row>
    <row r="12" spans="1:9" x14ac:dyDescent="0.3">
      <c r="A12" s="420"/>
      <c r="B12" s="377"/>
      <c r="C12" s="381" t="s">
        <v>77</v>
      </c>
      <c r="D12" s="21" t="s">
        <v>31</v>
      </c>
      <c r="E12" s="19">
        <v>11957060</v>
      </c>
      <c r="F12" s="19">
        <v>0</v>
      </c>
      <c r="G12" s="19">
        <v>0</v>
      </c>
      <c r="H12" s="19">
        <v>0</v>
      </c>
      <c r="I12" s="20">
        <f t="shared" si="0"/>
        <v>11957060</v>
      </c>
    </row>
    <row r="13" spans="1:9" x14ac:dyDescent="0.3">
      <c r="A13" s="420"/>
      <c r="B13" s="377"/>
      <c r="C13" s="367"/>
      <c r="D13" s="21" t="s">
        <v>30</v>
      </c>
      <c r="E13" s="22">
        <v>9114050</v>
      </c>
      <c r="F13" s="19">
        <v>0</v>
      </c>
      <c r="G13" s="19">
        <v>0</v>
      </c>
      <c r="H13" s="19">
        <v>0</v>
      </c>
      <c r="I13" s="20">
        <f t="shared" si="0"/>
        <v>9114050</v>
      </c>
    </row>
    <row r="14" spans="1:9" x14ac:dyDescent="0.3">
      <c r="A14" s="420"/>
      <c r="B14" s="377"/>
      <c r="C14" s="382"/>
      <c r="D14" s="21" t="s">
        <v>33</v>
      </c>
      <c r="E14" s="22">
        <f>E13-E12</f>
        <v>-2843010</v>
      </c>
      <c r="F14" s="19">
        <v>0</v>
      </c>
      <c r="G14" s="19">
        <v>0</v>
      </c>
      <c r="H14" s="19">
        <v>0</v>
      </c>
      <c r="I14" s="20">
        <f t="shared" si="0"/>
        <v>-2843010</v>
      </c>
    </row>
    <row r="15" spans="1:9" x14ac:dyDescent="0.3">
      <c r="A15" s="420"/>
      <c r="B15" s="377"/>
      <c r="C15" s="409" t="s">
        <v>5</v>
      </c>
      <c r="D15" s="23" t="s">
        <v>31</v>
      </c>
      <c r="E15" s="24">
        <f>E6+E9+E12</f>
        <v>138693250</v>
      </c>
      <c r="F15" s="24">
        <v>0</v>
      </c>
      <c r="G15" s="24">
        <v>0</v>
      </c>
      <c r="H15" s="24">
        <v>0</v>
      </c>
      <c r="I15" s="25">
        <f t="shared" ref="I15:I17" si="1">SUM(E15:H15)</f>
        <v>138693250</v>
      </c>
    </row>
    <row r="16" spans="1:9" x14ac:dyDescent="0.3">
      <c r="A16" s="420"/>
      <c r="B16" s="377"/>
      <c r="C16" s="410"/>
      <c r="D16" s="23" t="s">
        <v>30</v>
      </c>
      <c r="E16" s="24">
        <f t="shared" ref="E16:E17" si="2">E7+E10+E13</f>
        <v>135491340</v>
      </c>
      <c r="F16" s="24">
        <v>0</v>
      </c>
      <c r="G16" s="24">
        <v>0</v>
      </c>
      <c r="H16" s="24">
        <v>0</v>
      </c>
      <c r="I16" s="25">
        <f t="shared" si="1"/>
        <v>135491340</v>
      </c>
    </row>
    <row r="17" spans="1:9" x14ac:dyDescent="0.3">
      <c r="A17" s="420"/>
      <c r="B17" s="377"/>
      <c r="C17" s="411"/>
      <c r="D17" s="23" t="s">
        <v>33</v>
      </c>
      <c r="E17" s="24">
        <f t="shared" si="2"/>
        <v>-3201910</v>
      </c>
      <c r="F17" s="24">
        <v>0</v>
      </c>
      <c r="G17" s="24">
        <v>0</v>
      </c>
      <c r="H17" s="24">
        <v>0</v>
      </c>
      <c r="I17" s="25">
        <f t="shared" si="1"/>
        <v>-3201910</v>
      </c>
    </row>
    <row r="18" spans="1:9" x14ac:dyDescent="0.3">
      <c r="A18" s="420"/>
      <c r="B18" s="406" t="s">
        <v>117</v>
      </c>
      <c r="C18" s="396" t="s">
        <v>15</v>
      </c>
      <c r="D18" s="18" t="s">
        <v>31</v>
      </c>
      <c r="E18" s="19">
        <v>108054000</v>
      </c>
      <c r="F18" s="19">
        <v>0</v>
      </c>
      <c r="G18" s="19">
        <v>0</v>
      </c>
      <c r="H18" s="26">
        <v>0</v>
      </c>
      <c r="I18" s="20">
        <f>SUM(E18:H18)</f>
        <v>108054000</v>
      </c>
    </row>
    <row r="19" spans="1:9" x14ac:dyDescent="0.3">
      <c r="A19" s="420"/>
      <c r="B19" s="407"/>
      <c r="C19" s="397"/>
      <c r="D19" s="21" t="s">
        <v>30</v>
      </c>
      <c r="E19" s="22">
        <v>107972730</v>
      </c>
      <c r="F19" s="19">
        <v>0</v>
      </c>
      <c r="G19" s="19">
        <v>0</v>
      </c>
      <c r="H19" s="26">
        <v>0</v>
      </c>
      <c r="I19" s="20">
        <f t="shared" ref="I19:I21" si="3">SUM(E19:H19)</f>
        <v>107972730</v>
      </c>
    </row>
    <row r="20" spans="1:9" x14ac:dyDescent="0.3">
      <c r="A20" s="420"/>
      <c r="B20" s="408"/>
      <c r="C20" s="398"/>
      <c r="D20" s="21" t="s">
        <v>33</v>
      </c>
      <c r="E20" s="22">
        <f>E19-E18</f>
        <v>-81270</v>
      </c>
      <c r="F20" s="19">
        <v>0</v>
      </c>
      <c r="G20" s="19">
        <v>0</v>
      </c>
      <c r="H20" s="26">
        <v>0</v>
      </c>
      <c r="I20" s="20">
        <f t="shared" si="3"/>
        <v>-81270</v>
      </c>
    </row>
    <row r="21" spans="1:9" x14ac:dyDescent="0.3">
      <c r="A21" s="420"/>
      <c r="B21" s="371"/>
      <c r="C21" s="381" t="s">
        <v>18</v>
      </c>
      <c r="D21" s="21" t="s">
        <v>31</v>
      </c>
      <c r="E21" s="19">
        <v>11410560</v>
      </c>
      <c r="F21" s="19">
        <v>0</v>
      </c>
      <c r="G21" s="19">
        <v>0</v>
      </c>
      <c r="H21" s="26">
        <v>0</v>
      </c>
      <c r="I21" s="20">
        <f t="shared" si="3"/>
        <v>11410560</v>
      </c>
    </row>
    <row r="22" spans="1:9" x14ac:dyDescent="0.3">
      <c r="A22" s="420"/>
      <c r="B22" s="372"/>
      <c r="C22" s="367"/>
      <c r="D22" s="21" t="s">
        <v>30</v>
      </c>
      <c r="E22" s="19">
        <v>11410560</v>
      </c>
      <c r="F22" s="19">
        <v>0</v>
      </c>
      <c r="G22" s="19">
        <v>0</v>
      </c>
      <c r="H22" s="26">
        <v>0</v>
      </c>
      <c r="I22" s="20">
        <f>SUM(E22:H22)</f>
        <v>11410560</v>
      </c>
    </row>
    <row r="23" spans="1:9" x14ac:dyDescent="0.3">
      <c r="A23" s="420"/>
      <c r="B23" s="372"/>
      <c r="C23" s="382"/>
      <c r="D23" s="21" t="s">
        <v>33</v>
      </c>
      <c r="E23" s="22">
        <f>E22-E21</f>
        <v>0</v>
      </c>
      <c r="F23" s="19">
        <v>0</v>
      </c>
      <c r="G23" s="19">
        <v>0</v>
      </c>
      <c r="H23" s="26">
        <v>0</v>
      </c>
      <c r="I23" s="20">
        <f t="shared" ref="I23:I26" si="4">SUM(E23:H23)</f>
        <v>0</v>
      </c>
    </row>
    <row r="24" spans="1:9" x14ac:dyDescent="0.3">
      <c r="A24" s="420"/>
      <c r="B24" s="372"/>
      <c r="C24" s="381" t="s">
        <v>77</v>
      </c>
      <c r="D24" s="21" t="s">
        <v>31</v>
      </c>
      <c r="E24" s="19">
        <v>11115440</v>
      </c>
      <c r="F24" s="19">
        <v>0</v>
      </c>
      <c r="G24" s="19">
        <v>0</v>
      </c>
      <c r="H24" s="26">
        <v>0</v>
      </c>
      <c r="I24" s="20">
        <f t="shared" si="4"/>
        <v>11115440</v>
      </c>
    </row>
    <row r="25" spans="1:9" x14ac:dyDescent="0.3">
      <c r="A25" s="420"/>
      <c r="B25" s="372"/>
      <c r="C25" s="367"/>
      <c r="D25" s="21" t="s">
        <v>30</v>
      </c>
      <c r="E25" s="22">
        <v>10094820</v>
      </c>
      <c r="F25" s="19">
        <v>0</v>
      </c>
      <c r="G25" s="19">
        <v>0</v>
      </c>
      <c r="H25" s="26">
        <v>0</v>
      </c>
      <c r="I25" s="20">
        <f t="shared" si="4"/>
        <v>10094820</v>
      </c>
    </row>
    <row r="26" spans="1:9" x14ac:dyDescent="0.3">
      <c r="A26" s="420"/>
      <c r="B26" s="372"/>
      <c r="C26" s="382"/>
      <c r="D26" s="21" t="s">
        <v>33</v>
      </c>
      <c r="E26" s="22">
        <f>E25-E24</f>
        <v>-1020620</v>
      </c>
      <c r="F26" s="19">
        <v>0</v>
      </c>
      <c r="G26" s="19">
        <v>0</v>
      </c>
      <c r="H26" s="26">
        <v>0</v>
      </c>
      <c r="I26" s="20">
        <f t="shared" si="4"/>
        <v>-1020620</v>
      </c>
    </row>
    <row r="27" spans="1:9" x14ac:dyDescent="0.3">
      <c r="A27" s="420"/>
      <c r="B27" s="372"/>
      <c r="C27" s="409" t="s">
        <v>5</v>
      </c>
      <c r="D27" s="23" t="s">
        <v>31</v>
      </c>
      <c r="E27" s="24">
        <f>E18+E21+E24</f>
        <v>130580000</v>
      </c>
      <c r="F27" s="24">
        <v>0</v>
      </c>
      <c r="G27" s="24">
        <v>0</v>
      </c>
      <c r="H27" s="24">
        <v>0</v>
      </c>
      <c r="I27" s="25">
        <f t="shared" ref="I27:I29" si="5">SUM(E27:H27)</f>
        <v>130580000</v>
      </c>
    </row>
    <row r="28" spans="1:9" x14ac:dyDescent="0.3">
      <c r="A28" s="420"/>
      <c r="B28" s="372"/>
      <c r="C28" s="410"/>
      <c r="D28" s="23" t="s">
        <v>30</v>
      </c>
      <c r="E28" s="24">
        <f t="shared" ref="E28:E29" si="6">E19+E22+E25</f>
        <v>129478110</v>
      </c>
      <c r="F28" s="24">
        <v>0</v>
      </c>
      <c r="G28" s="24">
        <v>0</v>
      </c>
      <c r="H28" s="24">
        <v>0</v>
      </c>
      <c r="I28" s="25">
        <f t="shared" si="5"/>
        <v>129478110</v>
      </c>
    </row>
    <row r="29" spans="1:9" x14ac:dyDescent="0.3">
      <c r="A29" s="420"/>
      <c r="B29" s="416"/>
      <c r="C29" s="417"/>
      <c r="D29" s="23" t="s">
        <v>142</v>
      </c>
      <c r="E29" s="24">
        <f t="shared" si="6"/>
        <v>-1101890</v>
      </c>
      <c r="F29" s="24">
        <v>0</v>
      </c>
      <c r="G29" s="24">
        <v>0</v>
      </c>
      <c r="H29" s="24">
        <v>0</v>
      </c>
      <c r="I29" s="25">
        <f t="shared" si="5"/>
        <v>-1101890</v>
      </c>
    </row>
    <row r="30" spans="1:9" x14ac:dyDescent="0.3">
      <c r="A30" s="420"/>
      <c r="B30" s="399" t="s">
        <v>118</v>
      </c>
      <c r="C30" s="414" t="s">
        <v>15</v>
      </c>
      <c r="D30" s="18" t="s">
        <v>31</v>
      </c>
      <c r="E30" s="19">
        <v>20290350</v>
      </c>
      <c r="F30" s="19">
        <v>0</v>
      </c>
      <c r="G30" s="19">
        <v>0</v>
      </c>
      <c r="H30" s="26">
        <v>0</v>
      </c>
      <c r="I30" s="20">
        <f>SUM(E30:H30)</f>
        <v>20290350</v>
      </c>
    </row>
    <row r="31" spans="1:9" x14ac:dyDescent="0.3">
      <c r="A31" s="420"/>
      <c r="B31" s="400"/>
      <c r="C31" s="397"/>
      <c r="D31" s="21" t="s">
        <v>30</v>
      </c>
      <c r="E31" s="22">
        <v>20094215</v>
      </c>
      <c r="F31" s="19">
        <v>0</v>
      </c>
      <c r="G31" s="19">
        <v>0</v>
      </c>
      <c r="H31" s="26">
        <v>0</v>
      </c>
      <c r="I31" s="20">
        <f t="shared" ref="I31:I33" si="7">SUM(E31:H31)</f>
        <v>20094215</v>
      </c>
    </row>
    <row r="32" spans="1:9" x14ac:dyDescent="0.3">
      <c r="A32" s="420"/>
      <c r="B32" s="413"/>
      <c r="C32" s="415"/>
      <c r="D32" s="21" t="s">
        <v>33</v>
      </c>
      <c r="E32" s="22">
        <f>E31-E30</f>
        <v>-196135</v>
      </c>
      <c r="F32" s="19">
        <v>0</v>
      </c>
      <c r="G32" s="19">
        <v>0</v>
      </c>
      <c r="H32" s="26">
        <v>0</v>
      </c>
      <c r="I32" s="20">
        <f t="shared" si="7"/>
        <v>-196135</v>
      </c>
    </row>
    <row r="33" spans="1:9" x14ac:dyDescent="0.3">
      <c r="A33" s="420"/>
      <c r="B33" s="377"/>
      <c r="C33" s="367" t="s">
        <v>18</v>
      </c>
      <c r="D33" s="21" t="s">
        <v>31</v>
      </c>
      <c r="E33" s="19">
        <v>1914260</v>
      </c>
      <c r="F33" s="19">
        <v>0</v>
      </c>
      <c r="G33" s="19">
        <v>0</v>
      </c>
      <c r="H33" s="26">
        <v>0</v>
      </c>
      <c r="I33" s="20">
        <f t="shared" si="7"/>
        <v>1914260</v>
      </c>
    </row>
    <row r="34" spans="1:9" x14ac:dyDescent="0.3">
      <c r="A34" s="420"/>
      <c r="B34" s="377"/>
      <c r="C34" s="367"/>
      <c r="D34" s="21" t="s">
        <v>30</v>
      </c>
      <c r="E34" s="19">
        <v>1914260</v>
      </c>
      <c r="F34" s="19">
        <v>0</v>
      </c>
      <c r="G34" s="19">
        <v>0</v>
      </c>
      <c r="H34" s="26">
        <v>0</v>
      </c>
      <c r="I34" s="20">
        <f>SUM(E34:H34)</f>
        <v>1914260</v>
      </c>
    </row>
    <row r="35" spans="1:9" x14ac:dyDescent="0.3">
      <c r="A35" s="420"/>
      <c r="B35" s="377"/>
      <c r="C35" s="382"/>
      <c r="D35" s="21" t="s">
        <v>33</v>
      </c>
      <c r="E35" s="22">
        <f>E34-E33</f>
        <v>0</v>
      </c>
      <c r="F35" s="19">
        <v>0</v>
      </c>
      <c r="G35" s="19">
        <v>0</v>
      </c>
      <c r="H35" s="26">
        <v>0</v>
      </c>
      <c r="I35" s="20">
        <f t="shared" ref="I35:I38" si="8">SUM(E35:H35)</f>
        <v>0</v>
      </c>
    </row>
    <row r="36" spans="1:9" x14ac:dyDescent="0.3">
      <c r="A36" s="420"/>
      <c r="B36" s="377"/>
      <c r="C36" s="381" t="s">
        <v>77</v>
      </c>
      <c r="D36" s="21" t="s">
        <v>31</v>
      </c>
      <c r="E36" s="19">
        <v>2685190</v>
      </c>
      <c r="F36" s="19">
        <v>0</v>
      </c>
      <c r="G36" s="19">
        <v>0</v>
      </c>
      <c r="H36" s="26">
        <v>0</v>
      </c>
      <c r="I36" s="20">
        <f t="shared" si="8"/>
        <v>2685190</v>
      </c>
    </row>
    <row r="37" spans="1:9" x14ac:dyDescent="0.3">
      <c r="A37" s="420"/>
      <c r="B37" s="377"/>
      <c r="C37" s="367"/>
      <c r="D37" s="21" t="s">
        <v>30</v>
      </c>
      <c r="E37" s="22">
        <v>1999410</v>
      </c>
      <c r="F37" s="19">
        <v>0</v>
      </c>
      <c r="G37" s="19">
        <v>0</v>
      </c>
      <c r="H37" s="26">
        <v>0</v>
      </c>
      <c r="I37" s="20">
        <f t="shared" si="8"/>
        <v>1999410</v>
      </c>
    </row>
    <row r="38" spans="1:9" x14ac:dyDescent="0.3">
      <c r="A38" s="420"/>
      <c r="B38" s="377"/>
      <c r="C38" s="382"/>
      <c r="D38" s="21" t="s">
        <v>33</v>
      </c>
      <c r="E38" s="22">
        <f>E37-E36</f>
        <v>-685780</v>
      </c>
      <c r="F38" s="19">
        <v>0</v>
      </c>
      <c r="G38" s="19">
        <v>0</v>
      </c>
      <c r="H38" s="26">
        <v>0</v>
      </c>
      <c r="I38" s="20">
        <f t="shared" si="8"/>
        <v>-685780</v>
      </c>
    </row>
    <row r="39" spans="1:9" x14ac:dyDescent="0.3">
      <c r="A39" s="420"/>
      <c r="B39" s="377"/>
      <c r="C39" s="409" t="s">
        <v>5</v>
      </c>
      <c r="D39" s="23" t="s">
        <v>31</v>
      </c>
      <c r="E39" s="24">
        <f>E30+E33+E36</f>
        <v>24889800</v>
      </c>
      <c r="F39" s="24">
        <v>0</v>
      </c>
      <c r="G39" s="24">
        <v>0</v>
      </c>
      <c r="H39" s="24">
        <v>0</v>
      </c>
      <c r="I39" s="25">
        <f>I30+I33+I36</f>
        <v>24889800</v>
      </c>
    </row>
    <row r="40" spans="1:9" x14ac:dyDescent="0.3">
      <c r="A40" s="420"/>
      <c r="B40" s="377"/>
      <c r="C40" s="410"/>
      <c r="D40" s="23" t="s">
        <v>30</v>
      </c>
      <c r="E40" s="24">
        <f t="shared" ref="E40:E41" si="9">E31+E34+E37</f>
        <v>24007885</v>
      </c>
      <c r="F40" s="24">
        <v>0</v>
      </c>
      <c r="G40" s="24">
        <v>0</v>
      </c>
      <c r="H40" s="24">
        <v>0</v>
      </c>
      <c r="I40" s="25">
        <f t="shared" ref="I40:I41" si="10">I31+I34+I37</f>
        <v>24007885</v>
      </c>
    </row>
    <row r="41" spans="1:9" x14ac:dyDescent="0.3">
      <c r="A41" s="420"/>
      <c r="B41" s="377"/>
      <c r="C41" s="411"/>
      <c r="D41" s="23" t="s">
        <v>33</v>
      </c>
      <c r="E41" s="24">
        <f t="shared" si="9"/>
        <v>-881915</v>
      </c>
      <c r="F41" s="24">
        <v>0</v>
      </c>
      <c r="G41" s="24">
        <v>0</v>
      </c>
      <c r="H41" s="24">
        <v>0</v>
      </c>
      <c r="I41" s="25">
        <f t="shared" si="10"/>
        <v>-881915</v>
      </c>
    </row>
    <row r="42" spans="1:9" x14ac:dyDescent="0.3">
      <c r="A42" s="420"/>
      <c r="B42" s="406" t="s">
        <v>119</v>
      </c>
      <c r="C42" s="396" t="s">
        <v>15</v>
      </c>
      <c r="D42" s="18" t="s">
        <v>31</v>
      </c>
      <c r="E42" s="19">
        <v>20496000</v>
      </c>
      <c r="F42" s="19">
        <v>0</v>
      </c>
      <c r="G42" s="19">
        <v>0</v>
      </c>
      <c r="H42" s="19">
        <v>0</v>
      </c>
      <c r="I42" s="20">
        <f>SUM(E42:H42)</f>
        <v>20496000</v>
      </c>
    </row>
    <row r="43" spans="1:9" x14ac:dyDescent="0.3">
      <c r="A43" s="420"/>
      <c r="B43" s="407"/>
      <c r="C43" s="397"/>
      <c r="D43" s="21" t="s">
        <v>30</v>
      </c>
      <c r="E43" s="22">
        <v>20430620</v>
      </c>
      <c r="F43" s="19">
        <v>0</v>
      </c>
      <c r="G43" s="19">
        <v>0</v>
      </c>
      <c r="H43" s="19">
        <v>0</v>
      </c>
      <c r="I43" s="20">
        <f t="shared" ref="I43:I50" si="11">SUM(E43:H43)</f>
        <v>20430620</v>
      </c>
    </row>
    <row r="44" spans="1:9" x14ac:dyDescent="0.3">
      <c r="A44" s="420"/>
      <c r="B44" s="408"/>
      <c r="C44" s="398"/>
      <c r="D44" s="21" t="s">
        <v>33</v>
      </c>
      <c r="E44" s="22">
        <f>E43-E42</f>
        <v>-65380</v>
      </c>
      <c r="F44" s="19">
        <v>0</v>
      </c>
      <c r="G44" s="19">
        <v>0</v>
      </c>
      <c r="H44" s="19">
        <v>0</v>
      </c>
      <c r="I44" s="20">
        <f t="shared" si="11"/>
        <v>-65380</v>
      </c>
    </row>
    <row r="45" spans="1:9" x14ac:dyDescent="0.3">
      <c r="A45" s="420"/>
      <c r="B45" s="377"/>
      <c r="C45" s="381" t="s">
        <v>18</v>
      </c>
      <c r="D45" s="21" t="s">
        <v>31</v>
      </c>
      <c r="E45" s="19">
        <v>1958000</v>
      </c>
      <c r="F45" s="19">
        <v>0</v>
      </c>
      <c r="G45" s="19">
        <v>0</v>
      </c>
      <c r="H45" s="19">
        <v>0</v>
      </c>
      <c r="I45" s="20">
        <f t="shared" si="11"/>
        <v>1958000</v>
      </c>
    </row>
    <row r="46" spans="1:9" x14ac:dyDescent="0.3">
      <c r="A46" s="420"/>
      <c r="B46" s="377"/>
      <c r="C46" s="367"/>
      <c r="D46" s="21" t="s">
        <v>30</v>
      </c>
      <c r="E46" s="19">
        <v>1958000</v>
      </c>
      <c r="F46" s="19">
        <v>0</v>
      </c>
      <c r="G46" s="19">
        <v>0</v>
      </c>
      <c r="H46" s="19">
        <v>0</v>
      </c>
      <c r="I46" s="20">
        <f t="shared" si="11"/>
        <v>1958000</v>
      </c>
    </row>
    <row r="47" spans="1:9" x14ac:dyDescent="0.3">
      <c r="A47" s="420"/>
      <c r="B47" s="377"/>
      <c r="C47" s="382"/>
      <c r="D47" s="21" t="s">
        <v>33</v>
      </c>
      <c r="E47" s="22">
        <f>E46-E45</f>
        <v>0</v>
      </c>
      <c r="F47" s="19">
        <v>0</v>
      </c>
      <c r="G47" s="19">
        <v>0</v>
      </c>
      <c r="H47" s="19">
        <v>0</v>
      </c>
      <c r="I47" s="20">
        <f t="shared" si="11"/>
        <v>0</v>
      </c>
    </row>
    <row r="48" spans="1:9" x14ac:dyDescent="0.3">
      <c r="A48" s="420"/>
      <c r="B48" s="377"/>
      <c r="C48" s="381" t="s">
        <v>19</v>
      </c>
      <c r="D48" s="21" t="s">
        <v>31</v>
      </c>
      <c r="E48" s="19">
        <v>2614000</v>
      </c>
      <c r="F48" s="19">
        <v>0</v>
      </c>
      <c r="G48" s="19">
        <v>0</v>
      </c>
      <c r="H48" s="19">
        <v>0</v>
      </c>
      <c r="I48" s="20">
        <f t="shared" si="11"/>
        <v>2614000</v>
      </c>
    </row>
    <row r="49" spans="1:9" x14ac:dyDescent="0.3">
      <c r="A49" s="420"/>
      <c r="B49" s="377"/>
      <c r="C49" s="367"/>
      <c r="D49" s="21" t="s">
        <v>30</v>
      </c>
      <c r="E49" s="22">
        <v>2288410</v>
      </c>
      <c r="F49" s="19">
        <v>0</v>
      </c>
      <c r="G49" s="19">
        <v>0</v>
      </c>
      <c r="H49" s="19">
        <v>0</v>
      </c>
      <c r="I49" s="20">
        <f t="shared" si="11"/>
        <v>2288410</v>
      </c>
    </row>
    <row r="50" spans="1:9" x14ac:dyDescent="0.3">
      <c r="A50" s="420"/>
      <c r="B50" s="377"/>
      <c r="C50" s="382"/>
      <c r="D50" s="21" t="s">
        <v>33</v>
      </c>
      <c r="E50" s="22">
        <f>E49-E48</f>
        <v>-325590</v>
      </c>
      <c r="F50" s="19">
        <v>0</v>
      </c>
      <c r="G50" s="19">
        <v>0</v>
      </c>
      <c r="H50" s="19">
        <v>0</v>
      </c>
      <c r="I50" s="20">
        <f t="shared" si="11"/>
        <v>-325590</v>
      </c>
    </row>
    <row r="51" spans="1:9" x14ac:dyDescent="0.3">
      <c r="A51" s="420"/>
      <c r="B51" s="377"/>
      <c r="C51" s="409" t="s">
        <v>5</v>
      </c>
      <c r="D51" s="23" t="s">
        <v>31</v>
      </c>
      <c r="E51" s="24">
        <f>E48+E45+E42</f>
        <v>25068000</v>
      </c>
      <c r="F51" s="24">
        <v>0</v>
      </c>
      <c r="G51" s="24">
        <v>0</v>
      </c>
      <c r="H51" s="24">
        <v>0</v>
      </c>
      <c r="I51" s="25">
        <f t="shared" ref="I51:I53" si="12">SUM(E51:H51)</f>
        <v>25068000</v>
      </c>
    </row>
    <row r="52" spans="1:9" x14ac:dyDescent="0.3">
      <c r="A52" s="420"/>
      <c r="B52" s="377"/>
      <c r="C52" s="410"/>
      <c r="D52" s="23" t="s">
        <v>30</v>
      </c>
      <c r="E52" s="24">
        <f t="shared" ref="E52:E53" si="13">E49+E46+E43</f>
        <v>24677030</v>
      </c>
      <c r="F52" s="24">
        <v>0</v>
      </c>
      <c r="G52" s="24">
        <v>0</v>
      </c>
      <c r="H52" s="24">
        <v>0</v>
      </c>
      <c r="I52" s="25">
        <f t="shared" si="12"/>
        <v>24677030</v>
      </c>
    </row>
    <row r="53" spans="1:9" x14ac:dyDescent="0.3">
      <c r="A53" s="420"/>
      <c r="B53" s="377"/>
      <c r="C53" s="411"/>
      <c r="D53" s="23" t="s">
        <v>33</v>
      </c>
      <c r="E53" s="24">
        <f t="shared" si="13"/>
        <v>-390970</v>
      </c>
      <c r="F53" s="24">
        <v>0</v>
      </c>
      <c r="G53" s="24">
        <v>0</v>
      </c>
      <c r="H53" s="24">
        <v>0</v>
      </c>
      <c r="I53" s="25">
        <f t="shared" si="12"/>
        <v>-390970</v>
      </c>
    </row>
    <row r="54" spans="1:9" x14ac:dyDescent="0.3">
      <c r="A54" s="420"/>
      <c r="B54" s="406" t="s">
        <v>122</v>
      </c>
      <c r="C54" s="396" t="s">
        <v>15</v>
      </c>
      <c r="D54" s="18" t="s">
        <v>31</v>
      </c>
      <c r="E54" s="19">
        <v>13260000</v>
      </c>
      <c r="F54" s="19">
        <v>0</v>
      </c>
      <c r="G54" s="19">
        <v>0</v>
      </c>
      <c r="H54" s="19">
        <v>0</v>
      </c>
      <c r="I54" s="20">
        <f>SUM(E54:H54)</f>
        <v>13260000</v>
      </c>
    </row>
    <row r="55" spans="1:9" x14ac:dyDescent="0.3">
      <c r="A55" s="420"/>
      <c r="B55" s="407"/>
      <c r="C55" s="397"/>
      <c r="D55" s="21" t="s">
        <v>30</v>
      </c>
      <c r="E55" s="22">
        <v>12465220</v>
      </c>
      <c r="F55" s="19">
        <v>0</v>
      </c>
      <c r="G55" s="19">
        <v>0</v>
      </c>
      <c r="H55" s="19">
        <v>0</v>
      </c>
      <c r="I55" s="20">
        <f t="shared" ref="I55:I62" si="14">SUM(E55:H55)</f>
        <v>12465220</v>
      </c>
    </row>
    <row r="56" spans="1:9" x14ac:dyDescent="0.3">
      <c r="A56" s="420"/>
      <c r="B56" s="408"/>
      <c r="C56" s="398"/>
      <c r="D56" s="21" t="s">
        <v>33</v>
      </c>
      <c r="E56" s="22">
        <f>E55-E54</f>
        <v>-794780</v>
      </c>
      <c r="F56" s="19">
        <v>0</v>
      </c>
      <c r="G56" s="19">
        <v>0</v>
      </c>
      <c r="H56" s="19">
        <v>0</v>
      </c>
      <c r="I56" s="20">
        <f t="shared" si="14"/>
        <v>-794780</v>
      </c>
    </row>
    <row r="57" spans="1:9" x14ac:dyDescent="0.3">
      <c r="A57" s="420"/>
      <c r="B57" s="377"/>
      <c r="C57" s="381" t="s">
        <v>18</v>
      </c>
      <c r="D57" s="21" t="s">
        <v>31</v>
      </c>
      <c r="E57" s="22">
        <v>1308000</v>
      </c>
      <c r="F57" s="19">
        <v>0</v>
      </c>
      <c r="G57" s="19">
        <v>0</v>
      </c>
      <c r="H57" s="19">
        <v>0</v>
      </c>
      <c r="I57" s="20">
        <f t="shared" si="14"/>
        <v>1308000</v>
      </c>
    </row>
    <row r="58" spans="1:9" x14ac:dyDescent="0.3">
      <c r="A58" s="420"/>
      <c r="B58" s="377"/>
      <c r="C58" s="367"/>
      <c r="D58" s="21" t="s">
        <v>30</v>
      </c>
      <c r="E58" s="22">
        <v>294660</v>
      </c>
      <c r="F58" s="19">
        <v>0</v>
      </c>
      <c r="G58" s="19">
        <v>0</v>
      </c>
      <c r="H58" s="19">
        <v>0</v>
      </c>
      <c r="I58" s="20">
        <f t="shared" si="14"/>
        <v>294660</v>
      </c>
    </row>
    <row r="59" spans="1:9" x14ac:dyDescent="0.3">
      <c r="A59" s="420"/>
      <c r="B59" s="377"/>
      <c r="C59" s="382"/>
      <c r="D59" s="21" t="s">
        <v>33</v>
      </c>
      <c r="E59" s="22">
        <f>E58-E57</f>
        <v>-1013340</v>
      </c>
      <c r="F59" s="19">
        <v>0</v>
      </c>
      <c r="G59" s="19">
        <v>0</v>
      </c>
      <c r="H59" s="19">
        <v>0</v>
      </c>
      <c r="I59" s="20">
        <f t="shared" si="14"/>
        <v>-1013340</v>
      </c>
    </row>
    <row r="60" spans="1:9" x14ac:dyDescent="0.3">
      <c r="A60" s="420"/>
      <c r="B60" s="377"/>
      <c r="C60" s="381" t="s">
        <v>19</v>
      </c>
      <c r="D60" s="21" t="s">
        <v>31</v>
      </c>
      <c r="E60" s="22">
        <v>1907200</v>
      </c>
      <c r="F60" s="19">
        <v>0</v>
      </c>
      <c r="G60" s="19">
        <v>0</v>
      </c>
      <c r="H60" s="19">
        <v>0</v>
      </c>
      <c r="I60" s="20">
        <f t="shared" si="14"/>
        <v>1907200</v>
      </c>
    </row>
    <row r="61" spans="1:9" x14ac:dyDescent="0.3">
      <c r="A61" s="420"/>
      <c r="B61" s="377"/>
      <c r="C61" s="367"/>
      <c r="D61" s="21" t="s">
        <v>30</v>
      </c>
      <c r="E61" s="22">
        <v>1492270</v>
      </c>
      <c r="F61" s="22">
        <v>0</v>
      </c>
      <c r="G61" s="22">
        <v>0</v>
      </c>
      <c r="H61" s="22">
        <v>0</v>
      </c>
      <c r="I61" s="20">
        <f t="shared" si="14"/>
        <v>1492270</v>
      </c>
    </row>
    <row r="62" spans="1:9" x14ac:dyDescent="0.3">
      <c r="A62" s="420"/>
      <c r="B62" s="377"/>
      <c r="C62" s="382"/>
      <c r="D62" s="21" t="s">
        <v>33</v>
      </c>
      <c r="E62" s="22">
        <f>E61-E60</f>
        <v>-414930</v>
      </c>
      <c r="F62" s="22">
        <v>0</v>
      </c>
      <c r="G62" s="22">
        <v>0</v>
      </c>
      <c r="H62" s="22">
        <v>0</v>
      </c>
      <c r="I62" s="20">
        <f t="shared" si="14"/>
        <v>-414930</v>
      </c>
    </row>
    <row r="63" spans="1:9" x14ac:dyDescent="0.3">
      <c r="A63" s="420"/>
      <c r="B63" s="377"/>
      <c r="C63" s="409" t="s">
        <v>5</v>
      </c>
      <c r="D63" s="23" t="s">
        <v>31</v>
      </c>
      <c r="E63" s="24">
        <f>E60+E57+E54</f>
        <v>16475200</v>
      </c>
      <c r="F63" s="24">
        <v>0</v>
      </c>
      <c r="G63" s="24">
        <v>0</v>
      </c>
      <c r="H63" s="24">
        <v>0</v>
      </c>
      <c r="I63" s="25">
        <f t="shared" ref="I63:I65" si="15">SUM(E63:H63)</f>
        <v>16475200</v>
      </c>
    </row>
    <row r="64" spans="1:9" x14ac:dyDescent="0.3">
      <c r="A64" s="420"/>
      <c r="B64" s="377"/>
      <c r="C64" s="410"/>
      <c r="D64" s="23" t="s">
        <v>30</v>
      </c>
      <c r="E64" s="24">
        <f t="shared" ref="E64:E65" si="16">E61+E58+E55</f>
        <v>14252150</v>
      </c>
      <c r="F64" s="24">
        <v>0</v>
      </c>
      <c r="G64" s="24">
        <v>0</v>
      </c>
      <c r="H64" s="24">
        <v>0</v>
      </c>
      <c r="I64" s="25">
        <f t="shared" si="15"/>
        <v>14252150</v>
      </c>
    </row>
    <row r="65" spans="1:9" x14ac:dyDescent="0.3">
      <c r="A65" s="420"/>
      <c r="B65" s="377"/>
      <c r="C65" s="411"/>
      <c r="D65" s="23" t="s">
        <v>33</v>
      </c>
      <c r="E65" s="24">
        <f t="shared" si="16"/>
        <v>-2223050</v>
      </c>
      <c r="F65" s="24">
        <v>0</v>
      </c>
      <c r="G65" s="24">
        <v>0</v>
      </c>
      <c r="H65" s="24">
        <v>0</v>
      </c>
      <c r="I65" s="25">
        <f t="shared" si="15"/>
        <v>-2223050</v>
      </c>
    </row>
    <row r="66" spans="1:9" ht="16.5" customHeight="1" x14ac:dyDescent="0.3">
      <c r="A66" s="420"/>
      <c r="B66" s="406" t="s">
        <v>121</v>
      </c>
      <c r="C66" s="396" t="s">
        <v>15</v>
      </c>
      <c r="D66" s="18" t="s">
        <v>31</v>
      </c>
      <c r="E66" s="22">
        <v>22200000</v>
      </c>
      <c r="F66" s="19">
        <v>0</v>
      </c>
      <c r="G66" s="19">
        <v>0</v>
      </c>
      <c r="H66" s="19">
        <v>0</v>
      </c>
      <c r="I66" s="20">
        <f>SUM(E66:H66)</f>
        <v>22200000</v>
      </c>
    </row>
    <row r="67" spans="1:9" x14ac:dyDescent="0.3">
      <c r="A67" s="420"/>
      <c r="B67" s="407"/>
      <c r="C67" s="397"/>
      <c r="D67" s="21" t="s">
        <v>30</v>
      </c>
      <c r="E67" s="22">
        <v>21421050</v>
      </c>
      <c r="F67" s="19">
        <v>0</v>
      </c>
      <c r="G67" s="19">
        <v>0</v>
      </c>
      <c r="H67" s="19">
        <v>0</v>
      </c>
      <c r="I67" s="20">
        <f t="shared" ref="I67:I74" si="17">SUM(E67:H67)</f>
        <v>21421050</v>
      </c>
    </row>
    <row r="68" spans="1:9" x14ac:dyDescent="0.3">
      <c r="A68" s="420"/>
      <c r="B68" s="408"/>
      <c r="C68" s="398"/>
      <c r="D68" s="21" t="s">
        <v>33</v>
      </c>
      <c r="E68" s="22">
        <f>E67-E66</f>
        <v>-778950</v>
      </c>
      <c r="F68" s="19">
        <v>0</v>
      </c>
      <c r="G68" s="19">
        <v>0</v>
      </c>
      <c r="H68" s="19">
        <v>0</v>
      </c>
      <c r="I68" s="20">
        <f t="shared" si="17"/>
        <v>-778950</v>
      </c>
    </row>
    <row r="69" spans="1:9" ht="16.5" customHeight="1" x14ac:dyDescent="0.3">
      <c r="A69" s="420"/>
      <c r="B69" s="377"/>
      <c r="C69" s="381" t="s">
        <v>18</v>
      </c>
      <c r="D69" s="21" t="s">
        <v>31</v>
      </c>
      <c r="E69" s="22">
        <v>2100000</v>
      </c>
      <c r="F69" s="19">
        <v>0</v>
      </c>
      <c r="G69" s="19">
        <v>0</v>
      </c>
      <c r="H69" s="19">
        <v>0</v>
      </c>
      <c r="I69" s="20">
        <f t="shared" si="17"/>
        <v>2100000</v>
      </c>
    </row>
    <row r="70" spans="1:9" x14ac:dyDescent="0.3">
      <c r="A70" s="420"/>
      <c r="B70" s="377"/>
      <c r="C70" s="367"/>
      <c r="D70" s="21" t="s">
        <v>30</v>
      </c>
      <c r="E70" s="22">
        <v>2033010</v>
      </c>
      <c r="F70" s="19">
        <v>0</v>
      </c>
      <c r="G70" s="19">
        <v>0</v>
      </c>
      <c r="H70" s="19">
        <v>0</v>
      </c>
      <c r="I70" s="20">
        <f t="shared" si="17"/>
        <v>2033010</v>
      </c>
    </row>
    <row r="71" spans="1:9" x14ac:dyDescent="0.3">
      <c r="A71" s="420"/>
      <c r="B71" s="377"/>
      <c r="C71" s="382"/>
      <c r="D71" s="21" t="s">
        <v>33</v>
      </c>
      <c r="E71" s="22">
        <f>E70-E69</f>
        <v>-66990</v>
      </c>
      <c r="F71" s="19">
        <v>0</v>
      </c>
      <c r="G71" s="19">
        <v>0</v>
      </c>
      <c r="H71" s="19">
        <v>0</v>
      </c>
      <c r="I71" s="20">
        <f t="shared" si="17"/>
        <v>-66990</v>
      </c>
    </row>
    <row r="72" spans="1:9" ht="16.5" customHeight="1" x14ac:dyDescent="0.3">
      <c r="A72" s="420"/>
      <c r="B72" s="377"/>
      <c r="C72" s="381" t="s">
        <v>19</v>
      </c>
      <c r="D72" s="21" t="s">
        <v>31</v>
      </c>
      <c r="E72" s="22">
        <v>2772000</v>
      </c>
      <c r="F72" s="19">
        <v>0</v>
      </c>
      <c r="G72" s="19">
        <v>0</v>
      </c>
      <c r="H72" s="19">
        <v>0</v>
      </c>
      <c r="I72" s="20">
        <f t="shared" si="17"/>
        <v>2772000</v>
      </c>
    </row>
    <row r="73" spans="1:9" x14ac:dyDescent="0.3">
      <c r="A73" s="420"/>
      <c r="B73" s="377"/>
      <c r="C73" s="367"/>
      <c r="D73" s="21" t="s">
        <v>30</v>
      </c>
      <c r="E73" s="22">
        <v>2249350</v>
      </c>
      <c r="F73" s="22">
        <v>0</v>
      </c>
      <c r="G73" s="22">
        <v>0</v>
      </c>
      <c r="H73" s="22">
        <v>0</v>
      </c>
      <c r="I73" s="20">
        <f t="shared" si="17"/>
        <v>2249350</v>
      </c>
    </row>
    <row r="74" spans="1:9" x14ac:dyDescent="0.3">
      <c r="A74" s="420"/>
      <c r="B74" s="377"/>
      <c r="C74" s="382"/>
      <c r="D74" s="21" t="s">
        <v>33</v>
      </c>
      <c r="E74" s="22">
        <f>E73-E72</f>
        <v>-522650</v>
      </c>
      <c r="F74" s="22">
        <v>0</v>
      </c>
      <c r="G74" s="22">
        <v>0</v>
      </c>
      <c r="H74" s="22">
        <v>0</v>
      </c>
      <c r="I74" s="20">
        <f t="shared" si="17"/>
        <v>-522650</v>
      </c>
    </row>
    <row r="75" spans="1:9" x14ac:dyDescent="0.3">
      <c r="A75" s="420"/>
      <c r="B75" s="377"/>
      <c r="C75" s="409" t="s">
        <v>5</v>
      </c>
      <c r="D75" s="23" t="s">
        <v>31</v>
      </c>
      <c r="E75" s="24">
        <f>E72+E69+E66</f>
        <v>27072000</v>
      </c>
      <c r="F75" s="24">
        <v>0</v>
      </c>
      <c r="G75" s="24">
        <v>0</v>
      </c>
      <c r="H75" s="24">
        <v>0</v>
      </c>
      <c r="I75" s="25">
        <f t="shared" ref="I75:I77" si="18">SUM(E75:H75)</f>
        <v>27072000</v>
      </c>
    </row>
    <row r="76" spans="1:9" x14ac:dyDescent="0.3">
      <c r="A76" s="420"/>
      <c r="B76" s="377"/>
      <c r="C76" s="410"/>
      <c r="D76" s="23" t="s">
        <v>30</v>
      </c>
      <c r="E76" s="24">
        <f t="shared" ref="E76:E77" si="19">E73+E70+E67</f>
        <v>25703410</v>
      </c>
      <c r="F76" s="24">
        <v>0</v>
      </c>
      <c r="G76" s="24">
        <v>0</v>
      </c>
      <c r="H76" s="24">
        <v>0</v>
      </c>
      <c r="I76" s="25">
        <f t="shared" si="18"/>
        <v>25703410</v>
      </c>
    </row>
    <row r="77" spans="1:9" x14ac:dyDescent="0.3">
      <c r="A77" s="420"/>
      <c r="B77" s="412"/>
      <c r="C77" s="411"/>
      <c r="D77" s="23" t="s">
        <v>33</v>
      </c>
      <c r="E77" s="24">
        <f t="shared" si="19"/>
        <v>-1368590</v>
      </c>
      <c r="F77" s="24">
        <v>0</v>
      </c>
      <c r="G77" s="24">
        <v>0</v>
      </c>
      <c r="H77" s="24">
        <v>0</v>
      </c>
      <c r="I77" s="25">
        <f t="shared" si="18"/>
        <v>-1368590</v>
      </c>
    </row>
    <row r="78" spans="1:9" x14ac:dyDescent="0.3">
      <c r="A78" s="420"/>
      <c r="B78" s="406" t="s">
        <v>120</v>
      </c>
      <c r="C78" s="396" t="s">
        <v>15</v>
      </c>
      <c r="D78" s="18" t="s">
        <v>31</v>
      </c>
      <c r="E78" s="22">
        <v>18885240</v>
      </c>
      <c r="F78" s="19">
        <v>0</v>
      </c>
      <c r="G78" s="19">
        <v>0</v>
      </c>
      <c r="H78" s="19">
        <v>0</v>
      </c>
      <c r="I78" s="20">
        <f>SUM(E78:H78)</f>
        <v>18885240</v>
      </c>
    </row>
    <row r="79" spans="1:9" x14ac:dyDescent="0.3">
      <c r="A79" s="420"/>
      <c r="B79" s="407"/>
      <c r="C79" s="397"/>
      <c r="D79" s="21" t="s">
        <v>30</v>
      </c>
      <c r="E79" s="22">
        <v>18885240</v>
      </c>
      <c r="F79" s="19">
        <v>0</v>
      </c>
      <c r="G79" s="19">
        <v>0</v>
      </c>
      <c r="H79" s="19">
        <v>0</v>
      </c>
      <c r="I79" s="20">
        <f t="shared" ref="I79:I86" si="20">SUM(E79:H79)</f>
        <v>18885240</v>
      </c>
    </row>
    <row r="80" spans="1:9" x14ac:dyDescent="0.3">
      <c r="A80" s="420"/>
      <c r="B80" s="408"/>
      <c r="C80" s="398"/>
      <c r="D80" s="21" t="s">
        <v>33</v>
      </c>
      <c r="E80" s="22">
        <f>E79-E78</f>
        <v>0</v>
      </c>
      <c r="F80" s="19">
        <v>0</v>
      </c>
      <c r="G80" s="19">
        <v>0</v>
      </c>
      <c r="H80" s="19">
        <v>0</v>
      </c>
      <c r="I80" s="20">
        <f t="shared" si="20"/>
        <v>0</v>
      </c>
    </row>
    <row r="81" spans="1:9" x14ac:dyDescent="0.3">
      <c r="A81" s="420"/>
      <c r="B81" s="377"/>
      <c r="C81" s="381" t="s">
        <v>18</v>
      </c>
      <c r="D81" s="21" t="s">
        <v>31</v>
      </c>
      <c r="E81" s="22">
        <v>1823770</v>
      </c>
      <c r="F81" s="19">
        <v>0</v>
      </c>
      <c r="G81" s="19">
        <v>0</v>
      </c>
      <c r="H81" s="19">
        <v>0</v>
      </c>
      <c r="I81" s="20">
        <f t="shared" si="20"/>
        <v>1823770</v>
      </c>
    </row>
    <row r="82" spans="1:9" x14ac:dyDescent="0.3">
      <c r="A82" s="420"/>
      <c r="B82" s="377"/>
      <c r="C82" s="367"/>
      <c r="D82" s="21" t="s">
        <v>30</v>
      </c>
      <c r="E82" s="22">
        <v>1823770</v>
      </c>
      <c r="F82" s="19">
        <v>0</v>
      </c>
      <c r="G82" s="19">
        <v>0</v>
      </c>
      <c r="H82" s="19">
        <v>0</v>
      </c>
      <c r="I82" s="20">
        <f t="shared" si="20"/>
        <v>1823770</v>
      </c>
    </row>
    <row r="83" spans="1:9" x14ac:dyDescent="0.3">
      <c r="A83" s="420"/>
      <c r="B83" s="377"/>
      <c r="C83" s="382"/>
      <c r="D83" s="21" t="s">
        <v>33</v>
      </c>
      <c r="E83" s="22">
        <f>E82-E81</f>
        <v>0</v>
      </c>
      <c r="F83" s="19">
        <v>0</v>
      </c>
      <c r="G83" s="19">
        <v>0</v>
      </c>
      <c r="H83" s="19">
        <v>0</v>
      </c>
      <c r="I83" s="20">
        <f t="shared" si="20"/>
        <v>0</v>
      </c>
    </row>
    <row r="84" spans="1:9" x14ac:dyDescent="0.3">
      <c r="A84" s="420"/>
      <c r="B84" s="377"/>
      <c r="C84" s="381" t="s">
        <v>19</v>
      </c>
      <c r="D84" s="21" t="s">
        <v>31</v>
      </c>
      <c r="E84" s="22">
        <v>1875500</v>
      </c>
      <c r="F84" s="19">
        <v>0</v>
      </c>
      <c r="G84" s="19">
        <v>0</v>
      </c>
      <c r="H84" s="19">
        <v>0</v>
      </c>
      <c r="I84" s="20">
        <f t="shared" si="20"/>
        <v>1875500</v>
      </c>
    </row>
    <row r="85" spans="1:9" x14ac:dyDescent="0.3">
      <c r="A85" s="420"/>
      <c r="B85" s="377"/>
      <c r="C85" s="367"/>
      <c r="D85" s="21" t="s">
        <v>30</v>
      </c>
      <c r="E85" s="22">
        <v>1875500</v>
      </c>
      <c r="F85" s="22">
        <v>0</v>
      </c>
      <c r="G85" s="22">
        <v>0</v>
      </c>
      <c r="H85" s="22">
        <v>0</v>
      </c>
      <c r="I85" s="20">
        <f t="shared" si="20"/>
        <v>1875500</v>
      </c>
    </row>
    <row r="86" spans="1:9" x14ac:dyDescent="0.3">
      <c r="A86" s="420"/>
      <c r="B86" s="377"/>
      <c r="C86" s="382"/>
      <c r="D86" s="21" t="s">
        <v>33</v>
      </c>
      <c r="E86" s="22">
        <f>E85-E84</f>
        <v>0</v>
      </c>
      <c r="F86" s="22">
        <v>0</v>
      </c>
      <c r="G86" s="22">
        <v>0</v>
      </c>
      <c r="H86" s="22">
        <v>0</v>
      </c>
      <c r="I86" s="20">
        <f t="shared" si="20"/>
        <v>0</v>
      </c>
    </row>
    <row r="87" spans="1:9" x14ac:dyDescent="0.3">
      <c r="A87" s="420"/>
      <c r="B87" s="377"/>
      <c r="C87" s="409" t="s">
        <v>5</v>
      </c>
      <c r="D87" s="23" t="s">
        <v>31</v>
      </c>
      <c r="E87" s="24">
        <f>E84+E81+E78</f>
        <v>22584510</v>
      </c>
      <c r="F87" s="24">
        <v>0</v>
      </c>
      <c r="G87" s="24">
        <v>0</v>
      </c>
      <c r="H87" s="24">
        <v>0</v>
      </c>
      <c r="I87" s="25">
        <f t="shared" ref="I87:I89" si="21">SUM(E87:H87)</f>
        <v>22584510</v>
      </c>
    </row>
    <row r="88" spans="1:9" x14ac:dyDescent="0.3">
      <c r="A88" s="420"/>
      <c r="B88" s="377"/>
      <c r="C88" s="410"/>
      <c r="D88" s="23" t="s">
        <v>30</v>
      </c>
      <c r="E88" s="24">
        <f t="shared" ref="E88:E89" si="22">E85+E82+E79</f>
        <v>22584510</v>
      </c>
      <c r="F88" s="24">
        <v>0</v>
      </c>
      <c r="G88" s="24">
        <v>0</v>
      </c>
      <c r="H88" s="24">
        <v>0</v>
      </c>
      <c r="I88" s="25">
        <f t="shared" si="21"/>
        <v>22584510</v>
      </c>
    </row>
    <row r="89" spans="1:9" x14ac:dyDescent="0.3">
      <c r="A89" s="420"/>
      <c r="B89" s="377"/>
      <c r="C89" s="411"/>
      <c r="D89" s="23" t="s">
        <v>33</v>
      </c>
      <c r="E89" s="24">
        <f t="shared" si="22"/>
        <v>0</v>
      </c>
      <c r="F89" s="24">
        <v>0</v>
      </c>
      <c r="G89" s="24">
        <v>0</v>
      </c>
      <c r="H89" s="24">
        <v>0</v>
      </c>
      <c r="I89" s="25">
        <f t="shared" si="21"/>
        <v>0</v>
      </c>
    </row>
    <row r="90" spans="1:9" x14ac:dyDescent="0.3">
      <c r="A90" s="420"/>
      <c r="B90" s="406" t="s">
        <v>134</v>
      </c>
      <c r="C90" s="396" t="s">
        <v>15</v>
      </c>
      <c r="D90" s="18" t="s">
        <v>31</v>
      </c>
      <c r="E90" s="22">
        <v>21378000</v>
      </c>
      <c r="F90" s="19">
        <v>0</v>
      </c>
      <c r="G90" s="19">
        <v>0</v>
      </c>
      <c r="H90" s="19">
        <v>0</v>
      </c>
      <c r="I90" s="20">
        <f>SUM(E90:H90)</f>
        <v>21378000</v>
      </c>
    </row>
    <row r="91" spans="1:9" x14ac:dyDescent="0.3">
      <c r="A91" s="420"/>
      <c r="B91" s="407"/>
      <c r="C91" s="397"/>
      <c r="D91" s="21" t="s">
        <v>30</v>
      </c>
      <c r="E91" s="22">
        <v>21378000</v>
      </c>
      <c r="F91" s="19">
        <v>0</v>
      </c>
      <c r="G91" s="19">
        <v>0</v>
      </c>
      <c r="H91" s="19">
        <v>0</v>
      </c>
      <c r="I91" s="20">
        <f t="shared" ref="I91:I101" si="23">SUM(E91:H91)</f>
        <v>21378000</v>
      </c>
    </row>
    <row r="92" spans="1:9" x14ac:dyDescent="0.3">
      <c r="A92" s="420"/>
      <c r="B92" s="408"/>
      <c r="C92" s="398"/>
      <c r="D92" s="21" t="s">
        <v>33</v>
      </c>
      <c r="E92" s="22">
        <f>E91-E90</f>
        <v>0</v>
      </c>
      <c r="F92" s="19">
        <v>0</v>
      </c>
      <c r="G92" s="19">
        <v>0</v>
      </c>
      <c r="H92" s="19">
        <v>0</v>
      </c>
      <c r="I92" s="20">
        <f t="shared" si="23"/>
        <v>0</v>
      </c>
    </row>
    <row r="93" spans="1:9" x14ac:dyDescent="0.3">
      <c r="A93" s="420"/>
      <c r="B93" s="377"/>
      <c r="C93" s="381" t="s">
        <v>18</v>
      </c>
      <c r="D93" s="21" t="s">
        <v>31</v>
      </c>
      <c r="E93" s="22">
        <v>1958000</v>
      </c>
      <c r="F93" s="19">
        <v>0</v>
      </c>
      <c r="G93" s="19">
        <v>0</v>
      </c>
      <c r="H93" s="19">
        <v>0</v>
      </c>
      <c r="I93" s="20">
        <f t="shared" si="23"/>
        <v>1958000</v>
      </c>
    </row>
    <row r="94" spans="1:9" x14ac:dyDescent="0.3">
      <c r="A94" s="420"/>
      <c r="B94" s="377"/>
      <c r="C94" s="367"/>
      <c r="D94" s="21" t="s">
        <v>30</v>
      </c>
      <c r="E94" s="22">
        <v>1215660</v>
      </c>
      <c r="F94" s="19">
        <v>0</v>
      </c>
      <c r="G94" s="19">
        <v>0</v>
      </c>
      <c r="H94" s="19">
        <v>0</v>
      </c>
      <c r="I94" s="20">
        <f t="shared" si="23"/>
        <v>1215660</v>
      </c>
    </row>
    <row r="95" spans="1:9" x14ac:dyDescent="0.3">
      <c r="A95" s="420"/>
      <c r="B95" s="377"/>
      <c r="C95" s="382"/>
      <c r="D95" s="21" t="s">
        <v>33</v>
      </c>
      <c r="E95" s="22">
        <f>E94-E93</f>
        <v>-742340</v>
      </c>
      <c r="F95" s="19">
        <v>0</v>
      </c>
      <c r="G95" s="19">
        <v>0</v>
      </c>
      <c r="H95" s="19">
        <v>0</v>
      </c>
      <c r="I95" s="20">
        <f t="shared" si="23"/>
        <v>-742340</v>
      </c>
    </row>
    <row r="96" spans="1:9" x14ac:dyDescent="0.3">
      <c r="A96" s="420"/>
      <c r="B96" s="377"/>
      <c r="C96" s="381" t="s">
        <v>135</v>
      </c>
      <c r="D96" s="21" t="s">
        <v>31</v>
      </c>
      <c r="E96" s="22">
        <v>3000000</v>
      </c>
      <c r="F96" s="19">
        <v>0</v>
      </c>
      <c r="G96" s="19">
        <v>0</v>
      </c>
      <c r="H96" s="19">
        <v>0</v>
      </c>
      <c r="I96" s="20">
        <f t="shared" ref="I96:I98" si="24">SUM(E96:H96)</f>
        <v>3000000</v>
      </c>
    </row>
    <row r="97" spans="1:9" x14ac:dyDescent="0.3">
      <c r="A97" s="420"/>
      <c r="B97" s="377"/>
      <c r="C97" s="367"/>
      <c r="D97" s="21" t="s">
        <v>30</v>
      </c>
      <c r="E97" s="22">
        <v>3000000</v>
      </c>
      <c r="F97" s="22">
        <v>0</v>
      </c>
      <c r="G97" s="22">
        <v>0</v>
      </c>
      <c r="H97" s="22">
        <v>0</v>
      </c>
      <c r="I97" s="20">
        <f t="shared" si="24"/>
        <v>3000000</v>
      </c>
    </row>
    <row r="98" spans="1:9" x14ac:dyDescent="0.3">
      <c r="A98" s="420"/>
      <c r="B98" s="377"/>
      <c r="C98" s="382"/>
      <c r="D98" s="21" t="s">
        <v>33</v>
      </c>
      <c r="E98" s="22">
        <f>E97-E96</f>
        <v>0</v>
      </c>
      <c r="F98" s="22">
        <v>0</v>
      </c>
      <c r="G98" s="22">
        <v>0</v>
      </c>
      <c r="H98" s="22">
        <v>0</v>
      </c>
      <c r="I98" s="20">
        <f t="shared" si="24"/>
        <v>0</v>
      </c>
    </row>
    <row r="99" spans="1:9" x14ac:dyDescent="0.3">
      <c r="A99" s="420"/>
      <c r="B99" s="377"/>
      <c r="C99" s="381" t="s">
        <v>19</v>
      </c>
      <c r="D99" s="21" t="s">
        <v>31</v>
      </c>
      <c r="E99" s="22">
        <v>3664000</v>
      </c>
      <c r="F99" s="19">
        <v>0</v>
      </c>
      <c r="G99" s="19">
        <v>0</v>
      </c>
      <c r="H99" s="19">
        <v>0</v>
      </c>
      <c r="I99" s="20">
        <f t="shared" si="23"/>
        <v>3664000</v>
      </c>
    </row>
    <row r="100" spans="1:9" x14ac:dyDescent="0.3">
      <c r="A100" s="420"/>
      <c r="B100" s="377"/>
      <c r="C100" s="367"/>
      <c r="D100" s="21" t="s">
        <v>30</v>
      </c>
      <c r="E100" s="22">
        <v>1825940</v>
      </c>
      <c r="F100" s="22">
        <v>0</v>
      </c>
      <c r="G100" s="22">
        <v>0</v>
      </c>
      <c r="H100" s="22">
        <v>0</v>
      </c>
      <c r="I100" s="20">
        <f t="shared" si="23"/>
        <v>1825940</v>
      </c>
    </row>
    <row r="101" spans="1:9" ht="18" customHeight="1" x14ac:dyDescent="0.3">
      <c r="A101" s="420"/>
      <c r="B101" s="377"/>
      <c r="C101" s="382"/>
      <c r="D101" s="21" t="s">
        <v>33</v>
      </c>
      <c r="E101" s="22">
        <f>E100-E99</f>
        <v>-1838060</v>
      </c>
      <c r="F101" s="22">
        <v>0</v>
      </c>
      <c r="G101" s="22">
        <v>0</v>
      </c>
      <c r="H101" s="22">
        <v>0</v>
      </c>
      <c r="I101" s="20">
        <f t="shared" si="23"/>
        <v>-1838060</v>
      </c>
    </row>
    <row r="102" spans="1:9" ht="18" customHeight="1" x14ac:dyDescent="0.3">
      <c r="A102" s="420"/>
      <c r="B102" s="435"/>
      <c r="C102" s="409" t="s">
        <v>5</v>
      </c>
      <c r="D102" s="23" t="s">
        <v>31</v>
      </c>
      <c r="E102" s="24">
        <f>E90+E99+E96+E93</f>
        <v>30000000</v>
      </c>
      <c r="F102" s="24">
        <v>0</v>
      </c>
      <c r="G102" s="24">
        <v>0</v>
      </c>
      <c r="H102" s="24">
        <v>0</v>
      </c>
      <c r="I102" s="25">
        <f t="shared" ref="I102:I104" si="25">SUM(E102:H102)</f>
        <v>30000000</v>
      </c>
    </row>
    <row r="103" spans="1:9" ht="18" customHeight="1" x14ac:dyDescent="0.3">
      <c r="A103" s="420"/>
      <c r="B103" s="435"/>
      <c r="C103" s="410"/>
      <c r="D103" s="23" t="s">
        <v>30</v>
      </c>
      <c r="E103" s="24">
        <f t="shared" ref="E103:E104" si="26">E91+E100+E97+E94</f>
        <v>27419600</v>
      </c>
      <c r="F103" s="24">
        <v>0</v>
      </c>
      <c r="G103" s="24">
        <v>0</v>
      </c>
      <c r="H103" s="24">
        <v>0</v>
      </c>
      <c r="I103" s="25">
        <f t="shared" si="25"/>
        <v>27419600</v>
      </c>
    </row>
    <row r="104" spans="1:9" ht="18" customHeight="1" x14ac:dyDescent="0.3">
      <c r="A104" s="420"/>
      <c r="B104" s="436"/>
      <c r="C104" s="411"/>
      <c r="D104" s="23" t="s">
        <v>33</v>
      </c>
      <c r="E104" s="24">
        <f t="shared" si="26"/>
        <v>-2580400</v>
      </c>
      <c r="F104" s="24">
        <v>0</v>
      </c>
      <c r="G104" s="24">
        <v>0</v>
      </c>
      <c r="H104" s="24">
        <v>0</v>
      </c>
      <c r="I104" s="25">
        <f t="shared" si="25"/>
        <v>-2580400</v>
      </c>
    </row>
    <row r="105" spans="1:9" ht="18" customHeight="1" x14ac:dyDescent="0.3">
      <c r="A105" s="420"/>
      <c r="B105" s="406" t="s">
        <v>137</v>
      </c>
      <c r="C105" s="362" t="s">
        <v>68</v>
      </c>
      <c r="D105" s="21" t="s">
        <v>31</v>
      </c>
      <c r="E105" s="22">
        <v>27266000</v>
      </c>
      <c r="F105" s="22">
        <v>0</v>
      </c>
      <c r="G105" s="22">
        <v>0</v>
      </c>
      <c r="H105" s="59">
        <v>0</v>
      </c>
      <c r="I105" s="20">
        <f t="shared" ref="I105:I116" si="27">SUM(E105:H105)</f>
        <v>27266000</v>
      </c>
    </row>
    <row r="106" spans="1:9" ht="18" customHeight="1" x14ac:dyDescent="0.3">
      <c r="A106" s="420"/>
      <c r="B106" s="407"/>
      <c r="C106" s="363"/>
      <c r="D106" s="21" t="s">
        <v>30</v>
      </c>
      <c r="E106" s="22">
        <v>23766145</v>
      </c>
      <c r="F106" s="22">
        <v>0</v>
      </c>
      <c r="G106" s="22">
        <v>0</v>
      </c>
      <c r="H106" s="59">
        <v>0</v>
      </c>
      <c r="I106" s="20">
        <f t="shared" si="27"/>
        <v>23766145</v>
      </c>
    </row>
    <row r="107" spans="1:9" ht="18" customHeight="1" x14ac:dyDescent="0.3">
      <c r="A107" s="420"/>
      <c r="B107" s="408"/>
      <c r="C107" s="378"/>
      <c r="D107" s="21" t="s">
        <v>33</v>
      </c>
      <c r="E107" s="22">
        <f>E106-E105</f>
        <v>-3499855</v>
      </c>
      <c r="F107" s="22">
        <v>0</v>
      </c>
      <c r="G107" s="22">
        <v>0</v>
      </c>
      <c r="H107" s="59">
        <v>0</v>
      </c>
      <c r="I107" s="20">
        <f t="shared" si="27"/>
        <v>-3499855</v>
      </c>
    </row>
    <row r="108" spans="1:9" x14ac:dyDescent="0.3">
      <c r="A108" s="420"/>
      <c r="B108" s="437"/>
      <c r="C108" s="362" t="s">
        <v>69</v>
      </c>
      <c r="D108" s="21" t="s">
        <v>31</v>
      </c>
      <c r="E108" s="22">
        <v>32587000</v>
      </c>
      <c r="F108" s="22">
        <v>0</v>
      </c>
      <c r="G108" s="22">
        <v>0</v>
      </c>
      <c r="H108" s="59">
        <v>0</v>
      </c>
      <c r="I108" s="20">
        <f t="shared" si="27"/>
        <v>32587000</v>
      </c>
    </row>
    <row r="109" spans="1:9" x14ac:dyDescent="0.3">
      <c r="A109" s="420"/>
      <c r="B109" s="345"/>
      <c r="C109" s="363"/>
      <c r="D109" s="21" t="s">
        <v>30</v>
      </c>
      <c r="E109" s="22">
        <v>30467210</v>
      </c>
      <c r="F109" s="22">
        <v>0</v>
      </c>
      <c r="G109" s="22">
        <v>0</v>
      </c>
      <c r="H109" s="59">
        <v>0</v>
      </c>
      <c r="I109" s="20">
        <f t="shared" si="27"/>
        <v>30467210</v>
      </c>
    </row>
    <row r="110" spans="1:9" x14ac:dyDescent="0.3">
      <c r="A110" s="420"/>
      <c r="B110" s="345"/>
      <c r="C110" s="378"/>
      <c r="D110" s="21" t="s">
        <v>33</v>
      </c>
      <c r="E110" s="22">
        <f>E109-E108</f>
        <v>-2119790</v>
      </c>
      <c r="F110" s="22">
        <v>0</v>
      </c>
      <c r="G110" s="22">
        <v>0</v>
      </c>
      <c r="H110" s="59">
        <v>0</v>
      </c>
      <c r="I110" s="20">
        <f t="shared" si="27"/>
        <v>-2119790</v>
      </c>
    </row>
    <row r="111" spans="1:9" x14ac:dyDescent="0.3">
      <c r="A111" s="420"/>
      <c r="B111" s="345"/>
      <c r="C111" s="422" t="s">
        <v>70</v>
      </c>
      <c r="D111" s="21" t="s">
        <v>31</v>
      </c>
      <c r="E111" s="22">
        <v>3000000</v>
      </c>
      <c r="F111" s="22">
        <v>0</v>
      </c>
      <c r="G111" s="22">
        <v>0</v>
      </c>
      <c r="H111" s="59">
        <v>0</v>
      </c>
      <c r="I111" s="20">
        <f t="shared" si="27"/>
        <v>3000000</v>
      </c>
    </row>
    <row r="112" spans="1:9" x14ac:dyDescent="0.3">
      <c r="A112" s="420"/>
      <c r="B112" s="345"/>
      <c r="C112" s="374"/>
      <c r="D112" s="21" t="s">
        <v>30</v>
      </c>
      <c r="E112" s="22">
        <v>2990430</v>
      </c>
      <c r="F112" s="22">
        <v>0</v>
      </c>
      <c r="G112" s="22">
        <v>0</v>
      </c>
      <c r="H112" s="59">
        <v>0</v>
      </c>
      <c r="I112" s="20">
        <f t="shared" si="27"/>
        <v>2990430</v>
      </c>
    </row>
    <row r="113" spans="1:9" x14ac:dyDescent="0.3">
      <c r="A113" s="420"/>
      <c r="B113" s="345"/>
      <c r="C113" s="423"/>
      <c r="D113" s="21" t="s">
        <v>33</v>
      </c>
      <c r="E113" s="22">
        <f>E112-E111</f>
        <v>-9570</v>
      </c>
      <c r="F113" s="22">
        <v>0</v>
      </c>
      <c r="G113" s="22">
        <v>0</v>
      </c>
      <c r="H113" s="59">
        <v>0</v>
      </c>
      <c r="I113" s="20">
        <f t="shared" si="27"/>
        <v>-9570</v>
      </c>
    </row>
    <row r="114" spans="1:9" x14ac:dyDescent="0.3">
      <c r="A114" s="420"/>
      <c r="B114" s="345"/>
      <c r="C114" s="422" t="s">
        <v>71</v>
      </c>
      <c r="D114" s="21" t="s">
        <v>31</v>
      </c>
      <c r="E114" s="22">
        <v>750000</v>
      </c>
      <c r="F114" s="22">
        <v>0</v>
      </c>
      <c r="G114" s="22">
        <v>0</v>
      </c>
      <c r="H114" s="59">
        <v>0</v>
      </c>
      <c r="I114" s="20">
        <f t="shared" si="27"/>
        <v>750000</v>
      </c>
    </row>
    <row r="115" spans="1:9" x14ac:dyDescent="0.3">
      <c r="A115" s="420"/>
      <c r="B115" s="345"/>
      <c r="C115" s="374"/>
      <c r="D115" s="21" t="s">
        <v>30</v>
      </c>
      <c r="E115" s="22">
        <v>650000</v>
      </c>
      <c r="F115" s="22">
        <v>0</v>
      </c>
      <c r="G115" s="22">
        <v>0</v>
      </c>
      <c r="H115" s="59">
        <v>0</v>
      </c>
      <c r="I115" s="20">
        <f t="shared" si="27"/>
        <v>650000</v>
      </c>
    </row>
    <row r="116" spans="1:9" x14ac:dyDescent="0.3">
      <c r="A116" s="420"/>
      <c r="B116" s="345"/>
      <c r="C116" s="423"/>
      <c r="D116" s="21" t="s">
        <v>33</v>
      </c>
      <c r="E116" s="22">
        <f>E115-E114</f>
        <v>-100000</v>
      </c>
      <c r="F116" s="22">
        <v>0</v>
      </c>
      <c r="G116" s="22">
        <v>0</v>
      </c>
      <c r="H116" s="59">
        <v>0</v>
      </c>
      <c r="I116" s="20">
        <f t="shared" si="27"/>
        <v>-100000</v>
      </c>
    </row>
    <row r="117" spans="1:9" x14ac:dyDescent="0.3">
      <c r="A117" s="420"/>
      <c r="B117" s="345"/>
      <c r="C117" s="409" t="s">
        <v>5</v>
      </c>
      <c r="D117" s="23" t="s">
        <v>31</v>
      </c>
      <c r="E117" s="24">
        <f>E105+E114+E111+E108</f>
        <v>63603000</v>
      </c>
      <c r="F117" s="24">
        <v>0</v>
      </c>
      <c r="G117" s="24">
        <v>0</v>
      </c>
      <c r="H117" s="24">
        <v>0</v>
      </c>
      <c r="I117" s="25">
        <f t="shared" ref="I117:I119" si="28">SUM(E117:H117)</f>
        <v>63603000</v>
      </c>
    </row>
    <row r="118" spans="1:9" x14ac:dyDescent="0.3">
      <c r="A118" s="420"/>
      <c r="B118" s="345"/>
      <c r="C118" s="410"/>
      <c r="D118" s="23" t="s">
        <v>30</v>
      </c>
      <c r="E118" s="24">
        <f t="shared" ref="E118:E119" si="29">E106+E115+E112+E109</f>
        <v>57873785</v>
      </c>
      <c r="F118" s="24">
        <v>0</v>
      </c>
      <c r="G118" s="24">
        <v>0</v>
      </c>
      <c r="H118" s="24">
        <v>0</v>
      </c>
      <c r="I118" s="25">
        <f t="shared" si="28"/>
        <v>57873785</v>
      </c>
    </row>
    <row r="119" spans="1:9" x14ac:dyDescent="0.3">
      <c r="A119" s="420"/>
      <c r="B119" s="346"/>
      <c r="C119" s="411"/>
      <c r="D119" s="23" t="s">
        <v>33</v>
      </c>
      <c r="E119" s="24">
        <f t="shared" si="29"/>
        <v>-5729215</v>
      </c>
      <c r="F119" s="24">
        <v>0</v>
      </c>
      <c r="G119" s="24">
        <v>0</v>
      </c>
      <c r="H119" s="24">
        <v>0</v>
      </c>
      <c r="I119" s="25">
        <f t="shared" si="28"/>
        <v>-5729215</v>
      </c>
    </row>
    <row r="120" spans="1:9" x14ac:dyDescent="0.3">
      <c r="A120" s="420"/>
      <c r="B120" s="430" t="s">
        <v>133</v>
      </c>
      <c r="C120" s="431"/>
      <c r="D120" s="27" t="s">
        <v>31</v>
      </c>
      <c r="E120" s="28">
        <f>E15+E27+E39+E51+E63+E75+E87+E102+E117</f>
        <v>478965760</v>
      </c>
      <c r="F120" s="28">
        <f t="shared" ref="F120:I120" si="30">F15+F27+F39+F51+F63+F75+F87+F102+F117</f>
        <v>0</v>
      </c>
      <c r="G120" s="28">
        <f t="shared" si="30"/>
        <v>0</v>
      </c>
      <c r="H120" s="28">
        <f t="shared" si="30"/>
        <v>0</v>
      </c>
      <c r="I120" s="28">
        <f t="shared" si="30"/>
        <v>478965760</v>
      </c>
    </row>
    <row r="121" spans="1:9" x14ac:dyDescent="0.3">
      <c r="A121" s="420"/>
      <c r="B121" s="340"/>
      <c r="C121" s="341"/>
      <c r="D121" s="27" t="s">
        <v>30</v>
      </c>
      <c r="E121" s="28">
        <f t="shared" ref="E121:I121" si="31">E16+E28+E40+E52+E64+E76+E88+E103+E118</f>
        <v>461487820</v>
      </c>
      <c r="F121" s="28">
        <f t="shared" si="31"/>
        <v>0</v>
      </c>
      <c r="G121" s="28">
        <f t="shared" si="31"/>
        <v>0</v>
      </c>
      <c r="H121" s="28">
        <f t="shared" si="31"/>
        <v>0</v>
      </c>
      <c r="I121" s="28">
        <f t="shared" si="31"/>
        <v>461487820</v>
      </c>
    </row>
    <row r="122" spans="1:9" x14ac:dyDescent="0.3">
      <c r="A122" s="420"/>
      <c r="B122" s="432"/>
      <c r="C122" s="433"/>
      <c r="D122" s="27" t="s">
        <v>33</v>
      </c>
      <c r="E122" s="28">
        <f t="shared" ref="E122:I122" si="32">E17+E29+E41+E53+E65+E77+E89+E104+E119</f>
        <v>-17477940</v>
      </c>
      <c r="F122" s="28">
        <f t="shared" si="32"/>
        <v>0</v>
      </c>
      <c r="G122" s="28">
        <f t="shared" si="32"/>
        <v>0</v>
      </c>
      <c r="H122" s="28">
        <f t="shared" si="32"/>
        <v>0</v>
      </c>
      <c r="I122" s="28">
        <f t="shared" si="32"/>
        <v>-17477940</v>
      </c>
    </row>
    <row r="123" spans="1:9" ht="16.5" customHeight="1" x14ac:dyDescent="0.3">
      <c r="A123" s="420"/>
      <c r="B123" s="434" t="s">
        <v>123</v>
      </c>
      <c r="C123" s="381" t="s">
        <v>0</v>
      </c>
      <c r="D123" s="21" t="s">
        <v>31</v>
      </c>
      <c r="E123" s="22">
        <v>2144250</v>
      </c>
      <c r="F123" s="19">
        <v>0</v>
      </c>
      <c r="G123" s="19">
        <v>0</v>
      </c>
      <c r="H123" s="19">
        <v>0</v>
      </c>
      <c r="I123" s="20">
        <f>SUM(E123:H123)</f>
        <v>2144250</v>
      </c>
    </row>
    <row r="124" spans="1:9" x14ac:dyDescent="0.3">
      <c r="A124" s="420"/>
      <c r="B124" s="402"/>
      <c r="C124" s="367"/>
      <c r="D124" s="21" t="s">
        <v>30</v>
      </c>
      <c r="E124" s="22">
        <v>2142040</v>
      </c>
      <c r="F124" s="22">
        <v>0</v>
      </c>
      <c r="G124" s="22">
        <v>0</v>
      </c>
      <c r="H124" s="22">
        <v>0</v>
      </c>
      <c r="I124" s="20">
        <f t="shared" ref="I124:I128" si="33">SUM(E124:H124)</f>
        <v>2142040</v>
      </c>
    </row>
    <row r="125" spans="1:9" x14ac:dyDescent="0.3">
      <c r="A125" s="420"/>
      <c r="B125" s="402"/>
      <c r="C125" s="382"/>
      <c r="D125" s="21" t="s">
        <v>31</v>
      </c>
      <c r="E125" s="22">
        <f>E124-E123</f>
        <v>-2210</v>
      </c>
      <c r="F125" s="22">
        <v>0</v>
      </c>
      <c r="G125" s="22">
        <v>0</v>
      </c>
      <c r="H125" s="22">
        <v>0</v>
      </c>
      <c r="I125" s="20">
        <f t="shared" si="33"/>
        <v>-2210</v>
      </c>
    </row>
    <row r="126" spans="1:9" x14ac:dyDescent="0.3">
      <c r="A126" s="420"/>
      <c r="B126" s="402"/>
      <c r="C126" s="381" t="s">
        <v>17</v>
      </c>
      <c r="D126" s="21" t="s">
        <v>31</v>
      </c>
      <c r="E126" s="22">
        <v>1695750</v>
      </c>
      <c r="F126" s="19">
        <v>0</v>
      </c>
      <c r="G126" s="19">
        <v>0</v>
      </c>
      <c r="H126" s="19">
        <v>0</v>
      </c>
      <c r="I126" s="20">
        <f t="shared" si="33"/>
        <v>1695750</v>
      </c>
    </row>
    <row r="127" spans="1:9" x14ac:dyDescent="0.3">
      <c r="A127" s="420"/>
      <c r="B127" s="402"/>
      <c r="C127" s="367"/>
      <c r="D127" s="21" t="s">
        <v>30</v>
      </c>
      <c r="E127" s="22">
        <v>1695750</v>
      </c>
      <c r="F127" s="22">
        <v>0</v>
      </c>
      <c r="G127" s="22">
        <v>0</v>
      </c>
      <c r="H127" s="22">
        <v>0</v>
      </c>
      <c r="I127" s="20">
        <f t="shared" si="33"/>
        <v>1695750</v>
      </c>
    </row>
    <row r="128" spans="1:9" x14ac:dyDescent="0.3">
      <c r="A128" s="420"/>
      <c r="B128" s="402"/>
      <c r="C128" s="382"/>
      <c r="D128" s="21" t="s">
        <v>31</v>
      </c>
      <c r="E128" s="22">
        <f>E127-E126</f>
        <v>0</v>
      </c>
      <c r="F128" s="22">
        <v>0</v>
      </c>
      <c r="G128" s="22">
        <v>0</v>
      </c>
      <c r="H128" s="22">
        <v>0</v>
      </c>
      <c r="I128" s="20">
        <f t="shared" si="33"/>
        <v>0</v>
      </c>
    </row>
    <row r="129" spans="1:9" ht="16.5" customHeight="1" x14ac:dyDescent="0.3">
      <c r="A129" s="420"/>
      <c r="B129" s="402"/>
      <c r="C129" s="388" t="s">
        <v>5</v>
      </c>
      <c r="D129" s="30" t="s">
        <v>31</v>
      </c>
      <c r="E129" s="31">
        <f>E123+E126</f>
        <v>3840000</v>
      </c>
      <c r="F129" s="32">
        <v>0</v>
      </c>
      <c r="G129" s="32">
        <v>0</v>
      </c>
      <c r="H129" s="32">
        <v>0</v>
      </c>
      <c r="I129" s="33">
        <f>I123+I126</f>
        <v>3840000</v>
      </c>
    </row>
    <row r="130" spans="1:9" x14ac:dyDescent="0.3">
      <c r="A130" s="420"/>
      <c r="B130" s="402"/>
      <c r="C130" s="389"/>
      <c r="D130" s="30" t="s">
        <v>30</v>
      </c>
      <c r="E130" s="31">
        <f t="shared" ref="E130:E131" si="34">E124+E127</f>
        <v>3837790</v>
      </c>
      <c r="F130" s="31">
        <v>0</v>
      </c>
      <c r="G130" s="31">
        <v>0</v>
      </c>
      <c r="H130" s="31">
        <v>0</v>
      </c>
      <c r="I130" s="33">
        <f t="shared" ref="I130:I131" si="35">I124+I127</f>
        <v>3837790</v>
      </c>
    </row>
    <row r="131" spans="1:9" x14ac:dyDescent="0.3">
      <c r="A131" s="420"/>
      <c r="B131" s="402"/>
      <c r="C131" s="395"/>
      <c r="D131" s="30" t="s">
        <v>31</v>
      </c>
      <c r="E131" s="31">
        <f t="shared" si="34"/>
        <v>-2210</v>
      </c>
      <c r="F131" s="31">
        <v>0</v>
      </c>
      <c r="G131" s="31">
        <v>0</v>
      </c>
      <c r="H131" s="31">
        <v>0</v>
      </c>
      <c r="I131" s="33">
        <f t="shared" si="35"/>
        <v>-2210</v>
      </c>
    </row>
    <row r="132" spans="1:9" x14ac:dyDescent="0.3">
      <c r="A132" s="420"/>
      <c r="B132" s="424" t="s">
        <v>132</v>
      </c>
      <c r="C132" s="425"/>
      <c r="D132" s="27" t="s">
        <v>31</v>
      </c>
      <c r="E132" s="28">
        <f>E129</f>
        <v>3840000</v>
      </c>
      <c r="F132" s="28">
        <f t="shared" ref="F132:I132" si="36">F129</f>
        <v>0</v>
      </c>
      <c r="G132" s="28">
        <f t="shared" si="36"/>
        <v>0</v>
      </c>
      <c r="H132" s="28">
        <f t="shared" si="36"/>
        <v>0</v>
      </c>
      <c r="I132" s="29">
        <f t="shared" si="36"/>
        <v>3840000</v>
      </c>
    </row>
    <row r="133" spans="1:9" x14ac:dyDescent="0.3">
      <c r="A133" s="420"/>
      <c r="B133" s="426"/>
      <c r="C133" s="427"/>
      <c r="D133" s="27" t="s">
        <v>30</v>
      </c>
      <c r="E133" s="28">
        <f t="shared" ref="E133:I133" si="37">E130</f>
        <v>3837790</v>
      </c>
      <c r="F133" s="28">
        <f t="shared" si="37"/>
        <v>0</v>
      </c>
      <c r="G133" s="28">
        <f t="shared" si="37"/>
        <v>0</v>
      </c>
      <c r="H133" s="28">
        <f t="shared" si="37"/>
        <v>0</v>
      </c>
      <c r="I133" s="29">
        <f t="shared" si="37"/>
        <v>3837790</v>
      </c>
    </row>
    <row r="134" spans="1:9" x14ac:dyDescent="0.3">
      <c r="A134" s="420"/>
      <c r="B134" s="428"/>
      <c r="C134" s="429"/>
      <c r="D134" s="27" t="s">
        <v>33</v>
      </c>
      <c r="E134" s="28">
        <f t="shared" ref="E134:I134" si="38">E131</f>
        <v>-2210</v>
      </c>
      <c r="F134" s="28">
        <f t="shared" si="38"/>
        <v>0</v>
      </c>
      <c r="G134" s="28">
        <f t="shared" si="38"/>
        <v>0</v>
      </c>
      <c r="H134" s="28">
        <f t="shared" si="38"/>
        <v>0</v>
      </c>
      <c r="I134" s="29">
        <f t="shared" si="38"/>
        <v>-2210</v>
      </c>
    </row>
    <row r="135" spans="1:9" x14ac:dyDescent="0.3">
      <c r="A135" s="420"/>
      <c r="B135" s="404" t="s">
        <v>124</v>
      </c>
      <c r="C135" s="367" t="s">
        <v>16</v>
      </c>
      <c r="D135" s="21" t="s">
        <v>31</v>
      </c>
      <c r="E135" s="22">
        <v>1400000</v>
      </c>
      <c r="F135" s="19">
        <v>0</v>
      </c>
      <c r="G135" s="19">
        <v>0</v>
      </c>
      <c r="H135" s="19">
        <v>0</v>
      </c>
      <c r="I135" s="20">
        <f>SUM(E135:H135)</f>
        <v>1400000</v>
      </c>
    </row>
    <row r="136" spans="1:9" x14ac:dyDescent="0.3">
      <c r="A136" s="420"/>
      <c r="B136" s="404"/>
      <c r="C136" s="367"/>
      <c r="D136" s="21" t="s">
        <v>30</v>
      </c>
      <c r="E136" s="22">
        <v>747050</v>
      </c>
      <c r="F136" s="22">
        <v>0</v>
      </c>
      <c r="G136" s="22">
        <v>0</v>
      </c>
      <c r="H136" s="22">
        <v>0</v>
      </c>
      <c r="I136" s="20">
        <f t="shared" ref="I136:I179" si="39">SUM(E136:H136)</f>
        <v>747050</v>
      </c>
    </row>
    <row r="137" spans="1:9" x14ac:dyDescent="0.3">
      <c r="A137" s="420"/>
      <c r="B137" s="404"/>
      <c r="C137" s="382"/>
      <c r="D137" s="21" t="s">
        <v>33</v>
      </c>
      <c r="E137" s="22">
        <f>E136-E135</f>
        <v>-652950</v>
      </c>
      <c r="F137" s="22">
        <v>0</v>
      </c>
      <c r="G137" s="22">
        <v>0</v>
      </c>
      <c r="H137" s="22">
        <v>0</v>
      </c>
      <c r="I137" s="20">
        <f t="shared" si="39"/>
        <v>-652950</v>
      </c>
    </row>
    <row r="138" spans="1:9" x14ac:dyDescent="0.3">
      <c r="A138" s="420"/>
      <c r="B138" s="377"/>
      <c r="C138" s="381" t="s">
        <v>20</v>
      </c>
      <c r="D138" s="21" t="s">
        <v>31</v>
      </c>
      <c r="E138" s="22">
        <v>15906750</v>
      </c>
      <c r="F138" s="19">
        <v>0</v>
      </c>
      <c r="G138" s="19">
        <v>0</v>
      </c>
      <c r="H138" s="19">
        <v>0</v>
      </c>
      <c r="I138" s="20">
        <f t="shared" si="39"/>
        <v>15906750</v>
      </c>
    </row>
    <row r="139" spans="1:9" x14ac:dyDescent="0.3">
      <c r="A139" s="420"/>
      <c r="B139" s="377"/>
      <c r="C139" s="367"/>
      <c r="D139" s="21" t="s">
        <v>30</v>
      </c>
      <c r="E139" s="22">
        <v>14137324</v>
      </c>
      <c r="F139" s="22">
        <v>0</v>
      </c>
      <c r="G139" s="22">
        <v>0</v>
      </c>
      <c r="H139" s="22">
        <v>0</v>
      </c>
      <c r="I139" s="20">
        <f t="shared" si="39"/>
        <v>14137324</v>
      </c>
    </row>
    <row r="140" spans="1:9" x14ac:dyDescent="0.3">
      <c r="A140" s="420"/>
      <c r="B140" s="377"/>
      <c r="C140" s="382"/>
      <c r="D140" s="21" t="s">
        <v>33</v>
      </c>
      <c r="E140" s="22">
        <f>E139-E138</f>
        <v>-1769426</v>
      </c>
      <c r="F140" s="22">
        <v>0</v>
      </c>
      <c r="G140" s="22">
        <v>0</v>
      </c>
      <c r="H140" s="22">
        <v>0</v>
      </c>
      <c r="I140" s="20">
        <f t="shared" si="39"/>
        <v>-1769426</v>
      </c>
    </row>
    <row r="141" spans="1:9" x14ac:dyDescent="0.3">
      <c r="A141" s="420"/>
      <c r="B141" s="34"/>
      <c r="C141" s="381" t="s">
        <v>1</v>
      </c>
      <c r="D141" s="21" t="s">
        <v>31</v>
      </c>
      <c r="E141" s="22">
        <v>8800000</v>
      </c>
      <c r="F141" s="19">
        <v>0</v>
      </c>
      <c r="G141" s="19">
        <v>0</v>
      </c>
      <c r="H141" s="19">
        <v>0</v>
      </c>
      <c r="I141" s="20">
        <f t="shared" si="39"/>
        <v>8800000</v>
      </c>
    </row>
    <row r="142" spans="1:9" x14ac:dyDescent="0.3">
      <c r="A142" s="420"/>
      <c r="B142" s="34"/>
      <c r="C142" s="367"/>
      <c r="D142" s="21" t="s">
        <v>30</v>
      </c>
      <c r="E142" s="22">
        <v>5710320</v>
      </c>
      <c r="F142" s="22">
        <v>0</v>
      </c>
      <c r="G142" s="22">
        <v>0</v>
      </c>
      <c r="H142" s="22">
        <v>0</v>
      </c>
      <c r="I142" s="20">
        <f t="shared" si="39"/>
        <v>5710320</v>
      </c>
    </row>
    <row r="143" spans="1:9" x14ac:dyDescent="0.3">
      <c r="A143" s="420"/>
      <c r="B143" s="34"/>
      <c r="C143" s="382"/>
      <c r="D143" s="21" t="s">
        <v>33</v>
      </c>
      <c r="E143" s="22">
        <f>E142-E141</f>
        <v>-3089680</v>
      </c>
      <c r="F143" s="22">
        <v>0</v>
      </c>
      <c r="G143" s="22">
        <v>0</v>
      </c>
      <c r="H143" s="22">
        <v>0</v>
      </c>
      <c r="I143" s="20">
        <f t="shared" si="39"/>
        <v>-3089680</v>
      </c>
    </row>
    <row r="144" spans="1:9" x14ac:dyDescent="0.3">
      <c r="A144" s="420"/>
      <c r="B144" s="34"/>
      <c r="C144" s="35"/>
      <c r="D144" s="21" t="s">
        <v>31</v>
      </c>
      <c r="E144" s="22">
        <v>1420000</v>
      </c>
      <c r="F144" s="19">
        <v>0</v>
      </c>
      <c r="G144" s="19">
        <v>0</v>
      </c>
      <c r="H144" s="19">
        <v>0</v>
      </c>
      <c r="I144" s="20">
        <f t="shared" ref="I144:I146" si="40">SUM(E144:H144)</f>
        <v>1420000</v>
      </c>
    </row>
    <row r="145" spans="1:9" x14ac:dyDescent="0.3">
      <c r="A145" s="420"/>
      <c r="B145" s="34"/>
      <c r="C145" s="35" t="s">
        <v>2</v>
      </c>
      <c r="D145" s="21" t="s">
        <v>30</v>
      </c>
      <c r="E145" s="22">
        <v>1414276</v>
      </c>
      <c r="F145" s="22">
        <v>0</v>
      </c>
      <c r="G145" s="22">
        <v>0</v>
      </c>
      <c r="H145" s="22">
        <v>0</v>
      </c>
      <c r="I145" s="20">
        <f t="shared" si="40"/>
        <v>1414276</v>
      </c>
    </row>
    <row r="146" spans="1:9" x14ac:dyDescent="0.3">
      <c r="A146" s="420"/>
      <c r="B146" s="34"/>
      <c r="C146" s="36"/>
      <c r="D146" s="21" t="s">
        <v>33</v>
      </c>
      <c r="E146" s="22">
        <f>E145-E144</f>
        <v>-5724</v>
      </c>
      <c r="F146" s="22">
        <v>0</v>
      </c>
      <c r="G146" s="22">
        <v>0</v>
      </c>
      <c r="H146" s="22">
        <v>0</v>
      </c>
      <c r="I146" s="20">
        <f t="shared" si="40"/>
        <v>-5724</v>
      </c>
    </row>
    <row r="147" spans="1:9" x14ac:dyDescent="0.3">
      <c r="A147" s="420"/>
      <c r="B147" s="34"/>
      <c r="C147" s="366" t="s">
        <v>114</v>
      </c>
      <c r="D147" s="21" t="s">
        <v>31</v>
      </c>
      <c r="E147" s="22">
        <v>1000000</v>
      </c>
      <c r="F147" s="19">
        <v>0</v>
      </c>
      <c r="G147" s="19">
        <v>0</v>
      </c>
      <c r="H147" s="19">
        <v>0</v>
      </c>
      <c r="I147" s="20">
        <f t="shared" si="39"/>
        <v>1000000</v>
      </c>
    </row>
    <row r="148" spans="1:9" x14ac:dyDescent="0.3">
      <c r="A148" s="420"/>
      <c r="B148" s="34"/>
      <c r="C148" s="367"/>
      <c r="D148" s="21" t="s">
        <v>30</v>
      </c>
      <c r="E148" s="22">
        <v>906160</v>
      </c>
      <c r="F148" s="22">
        <v>0</v>
      </c>
      <c r="G148" s="22">
        <v>0</v>
      </c>
      <c r="H148" s="22">
        <v>0</v>
      </c>
      <c r="I148" s="20">
        <f t="shared" si="39"/>
        <v>906160</v>
      </c>
    </row>
    <row r="149" spans="1:9" x14ac:dyDescent="0.3">
      <c r="A149" s="420"/>
      <c r="B149" s="34"/>
      <c r="C149" s="382"/>
      <c r="D149" s="21" t="s">
        <v>33</v>
      </c>
      <c r="E149" s="22">
        <f>E148-E147</f>
        <v>-93840</v>
      </c>
      <c r="F149" s="22">
        <v>0</v>
      </c>
      <c r="G149" s="22">
        <v>0</v>
      </c>
      <c r="H149" s="22">
        <v>0</v>
      </c>
      <c r="I149" s="20">
        <f t="shared" si="39"/>
        <v>-93840</v>
      </c>
    </row>
    <row r="150" spans="1:9" x14ac:dyDescent="0.3">
      <c r="A150" s="420"/>
      <c r="B150" s="441"/>
      <c r="C150" s="388" t="s">
        <v>5</v>
      </c>
      <c r="D150" s="30" t="s">
        <v>31</v>
      </c>
      <c r="E150" s="31">
        <f>E135+E138+E141+E147+E144</f>
        <v>28526750</v>
      </c>
      <c r="F150" s="31">
        <f t="shared" ref="F150:I150" si="41">F135+F138+F141+F147+F144</f>
        <v>0</v>
      </c>
      <c r="G150" s="31">
        <f t="shared" si="41"/>
        <v>0</v>
      </c>
      <c r="H150" s="31">
        <f t="shared" si="41"/>
        <v>0</v>
      </c>
      <c r="I150" s="33">
        <f t="shared" si="41"/>
        <v>28526750</v>
      </c>
    </row>
    <row r="151" spans="1:9" x14ac:dyDescent="0.3">
      <c r="A151" s="420"/>
      <c r="B151" s="441"/>
      <c r="C151" s="389"/>
      <c r="D151" s="30" t="s">
        <v>30</v>
      </c>
      <c r="E151" s="31">
        <f t="shared" ref="E151:I151" si="42">E136+E139+E142+E148+E145</f>
        <v>22915130</v>
      </c>
      <c r="F151" s="31">
        <f t="shared" si="42"/>
        <v>0</v>
      </c>
      <c r="G151" s="31">
        <f t="shared" si="42"/>
        <v>0</v>
      </c>
      <c r="H151" s="31">
        <f t="shared" si="42"/>
        <v>0</v>
      </c>
      <c r="I151" s="33">
        <f t="shared" si="42"/>
        <v>22915130</v>
      </c>
    </row>
    <row r="152" spans="1:9" x14ac:dyDescent="0.3">
      <c r="A152" s="420"/>
      <c r="B152" s="442"/>
      <c r="C152" s="395"/>
      <c r="D152" s="30" t="s">
        <v>31</v>
      </c>
      <c r="E152" s="31">
        <f t="shared" ref="E152:I152" si="43">E137+E140+E143+E149+E146</f>
        <v>-5611620</v>
      </c>
      <c r="F152" s="31">
        <f t="shared" si="43"/>
        <v>0</v>
      </c>
      <c r="G152" s="31">
        <f t="shared" si="43"/>
        <v>0</v>
      </c>
      <c r="H152" s="31">
        <f t="shared" si="43"/>
        <v>0</v>
      </c>
      <c r="I152" s="33">
        <f t="shared" si="43"/>
        <v>-5611620</v>
      </c>
    </row>
    <row r="153" spans="1:9" ht="16.5" customHeight="1" x14ac:dyDescent="0.3">
      <c r="A153" s="420"/>
      <c r="B153" s="404" t="s">
        <v>125</v>
      </c>
      <c r="C153" s="381" t="s">
        <v>20</v>
      </c>
      <c r="D153" s="21" t="s">
        <v>31</v>
      </c>
      <c r="E153" s="22">
        <v>160200</v>
      </c>
      <c r="F153" s="19">
        <v>0</v>
      </c>
      <c r="G153" s="19">
        <v>0</v>
      </c>
      <c r="H153" s="19">
        <v>0</v>
      </c>
      <c r="I153" s="20">
        <f t="shared" ref="I153:I155" si="44">SUM(E153:H153)</f>
        <v>160200</v>
      </c>
    </row>
    <row r="154" spans="1:9" x14ac:dyDescent="0.3">
      <c r="A154" s="420"/>
      <c r="B154" s="404"/>
      <c r="C154" s="367"/>
      <c r="D154" s="21" t="s">
        <v>30</v>
      </c>
      <c r="E154" s="22">
        <v>125080</v>
      </c>
      <c r="F154" s="22">
        <v>0</v>
      </c>
      <c r="G154" s="22">
        <v>0</v>
      </c>
      <c r="H154" s="22">
        <v>0</v>
      </c>
      <c r="I154" s="20">
        <f t="shared" si="44"/>
        <v>125080</v>
      </c>
    </row>
    <row r="155" spans="1:9" x14ac:dyDescent="0.3">
      <c r="A155" s="420"/>
      <c r="B155" s="404"/>
      <c r="C155" s="382"/>
      <c r="D155" s="21" t="s">
        <v>33</v>
      </c>
      <c r="E155" s="22">
        <f>E154-E153</f>
        <v>-35120</v>
      </c>
      <c r="F155" s="22">
        <v>0</v>
      </c>
      <c r="G155" s="22">
        <v>0</v>
      </c>
      <c r="H155" s="22">
        <v>0</v>
      </c>
      <c r="I155" s="20">
        <f t="shared" si="44"/>
        <v>-35120</v>
      </c>
    </row>
    <row r="156" spans="1:9" ht="16.5" customHeight="1" x14ac:dyDescent="0.3">
      <c r="A156" s="420"/>
      <c r="B156" s="441"/>
      <c r="C156" s="388" t="s">
        <v>5</v>
      </c>
      <c r="D156" s="30" t="s">
        <v>31</v>
      </c>
      <c r="E156" s="31">
        <f>E153</f>
        <v>160200</v>
      </c>
      <c r="F156" s="31">
        <f t="shared" ref="F156:I156" si="45">F153</f>
        <v>0</v>
      </c>
      <c r="G156" s="31">
        <f t="shared" si="45"/>
        <v>0</v>
      </c>
      <c r="H156" s="31">
        <f t="shared" si="45"/>
        <v>0</v>
      </c>
      <c r="I156" s="33">
        <f t="shared" si="45"/>
        <v>160200</v>
      </c>
    </row>
    <row r="157" spans="1:9" x14ac:dyDescent="0.3">
      <c r="A157" s="420"/>
      <c r="B157" s="441"/>
      <c r="C157" s="389"/>
      <c r="D157" s="30" t="s">
        <v>30</v>
      </c>
      <c r="E157" s="31">
        <f t="shared" ref="E157:I157" si="46">E154</f>
        <v>125080</v>
      </c>
      <c r="F157" s="31">
        <f t="shared" si="46"/>
        <v>0</v>
      </c>
      <c r="G157" s="31">
        <f t="shared" si="46"/>
        <v>0</v>
      </c>
      <c r="H157" s="31">
        <f t="shared" si="46"/>
        <v>0</v>
      </c>
      <c r="I157" s="33">
        <f t="shared" si="46"/>
        <v>125080</v>
      </c>
    </row>
    <row r="158" spans="1:9" x14ac:dyDescent="0.3">
      <c r="A158" s="420"/>
      <c r="B158" s="442"/>
      <c r="C158" s="395"/>
      <c r="D158" s="30" t="s">
        <v>31</v>
      </c>
      <c r="E158" s="31">
        <f t="shared" ref="E158:I158" si="47">E155</f>
        <v>-35120</v>
      </c>
      <c r="F158" s="31">
        <f t="shared" si="47"/>
        <v>0</v>
      </c>
      <c r="G158" s="31">
        <f t="shared" si="47"/>
        <v>0</v>
      </c>
      <c r="H158" s="31">
        <f t="shared" si="47"/>
        <v>0</v>
      </c>
      <c r="I158" s="33">
        <f t="shared" si="47"/>
        <v>-35120</v>
      </c>
    </row>
    <row r="159" spans="1:9" x14ac:dyDescent="0.3">
      <c r="A159" s="420"/>
      <c r="B159" s="401" t="s">
        <v>126</v>
      </c>
      <c r="C159" s="381" t="s">
        <v>138</v>
      </c>
      <c r="D159" s="21" t="s">
        <v>31</v>
      </c>
      <c r="E159" s="22">
        <v>1467000</v>
      </c>
      <c r="F159" s="19">
        <v>0</v>
      </c>
      <c r="G159" s="19">
        <v>0</v>
      </c>
      <c r="H159" s="19">
        <v>0</v>
      </c>
      <c r="I159" s="20">
        <f t="shared" si="39"/>
        <v>1467000</v>
      </c>
    </row>
    <row r="160" spans="1:9" x14ac:dyDescent="0.3">
      <c r="A160" s="420"/>
      <c r="B160" s="402"/>
      <c r="C160" s="367"/>
      <c r="D160" s="21" t="s">
        <v>30</v>
      </c>
      <c r="E160" s="22">
        <v>1351900</v>
      </c>
      <c r="F160" s="22">
        <v>0</v>
      </c>
      <c r="G160" s="22">
        <v>0</v>
      </c>
      <c r="H160" s="22">
        <v>0</v>
      </c>
      <c r="I160" s="20">
        <f t="shared" si="39"/>
        <v>1351900</v>
      </c>
    </row>
    <row r="161" spans="1:9" x14ac:dyDescent="0.3">
      <c r="A161" s="420"/>
      <c r="B161" s="402"/>
      <c r="C161" s="382"/>
      <c r="D161" s="21" t="s">
        <v>33</v>
      </c>
      <c r="E161" s="22">
        <f>E160-E159</f>
        <v>-115100</v>
      </c>
      <c r="F161" s="22">
        <v>0</v>
      </c>
      <c r="G161" s="22">
        <v>0</v>
      </c>
      <c r="H161" s="22">
        <v>0</v>
      </c>
      <c r="I161" s="20">
        <f t="shared" si="39"/>
        <v>-115100</v>
      </c>
    </row>
    <row r="162" spans="1:9" x14ac:dyDescent="0.3">
      <c r="A162" s="420"/>
      <c r="B162" s="402"/>
      <c r="C162" s="381" t="s">
        <v>78</v>
      </c>
      <c r="D162" s="21" t="s">
        <v>31</v>
      </c>
      <c r="E162" s="22">
        <v>36000</v>
      </c>
      <c r="F162" s="19">
        <v>0</v>
      </c>
      <c r="G162" s="19">
        <v>0</v>
      </c>
      <c r="H162" s="19">
        <v>0</v>
      </c>
      <c r="I162" s="20">
        <f t="shared" si="39"/>
        <v>36000</v>
      </c>
    </row>
    <row r="163" spans="1:9" x14ac:dyDescent="0.3">
      <c r="A163" s="420"/>
      <c r="B163" s="402"/>
      <c r="C163" s="367"/>
      <c r="D163" s="21" t="s">
        <v>30</v>
      </c>
      <c r="E163" s="22">
        <v>20000</v>
      </c>
      <c r="F163" s="22">
        <v>0</v>
      </c>
      <c r="G163" s="22">
        <v>0</v>
      </c>
      <c r="H163" s="22">
        <v>0</v>
      </c>
      <c r="I163" s="20">
        <f t="shared" si="39"/>
        <v>20000</v>
      </c>
    </row>
    <row r="164" spans="1:9" x14ac:dyDescent="0.3">
      <c r="A164" s="420"/>
      <c r="B164" s="402"/>
      <c r="C164" s="382"/>
      <c r="D164" s="21" t="s">
        <v>33</v>
      </c>
      <c r="E164" s="22">
        <f>E163-E162</f>
        <v>-16000</v>
      </c>
      <c r="F164" s="22">
        <v>0</v>
      </c>
      <c r="G164" s="22">
        <v>0</v>
      </c>
      <c r="H164" s="22">
        <v>0</v>
      </c>
      <c r="I164" s="20">
        <f t="shared" si="39"/>
        <v>-16000</v>
      </c>
    </row>
    <row r="165" spans="1:9" x14ac:dyDescent="0.3">
      <c r="A165" s="420"/>
      <c r="B165" s="402"/>
      <c r="C165" s="381" t="s">
        <v>139</v>
      </c>
      <c r="D165" s="21" t="s">
        <v>31</v>
      </c>
      <c r="E165" s="22">
        <v>267000</v>
      </c>
      <c r="F165" s="19">
        <v>0</v>
      </c>
      <c r="G165" s="19">
        <v>0</v>
      </c>
      <c r="H165" s="19">
        <v>0</v>
      </c>
      <c r="I165" s="20">
        <f t="shared" si="39"/>
        <v>267000</v>
      </c>
    </row>
    <row r="166" spans="1:9" x14ac:dyDescent="0.3">
      <c r="A166" s="420"/>
      <c r="B166" s="402"/>
      <c r="C166" s="367"/>
      <c r="D166" s="21" t="s">
        <v>30</v>
      </c>
      <c r="E166" s="22">
        <v>266620</v>
      </c>
      <c r="F166" s="22">
        <v>0</v>
      </c>
      <c r="G166" s="22">
        <v>0</v>
      </c>
      <c r="H166" s="22">
        <v>0</v>
      </c>
      <c r="I166" s="20">
        <f t="shared" si="39"/>
        <v>266620</v>
      </c>
    </row>
    <row r="167" spans="1:9" x14ac:dyDescent="0.3">
      <c r="A167" s="420"/>
      <c r="B167" s="402"/>
      <c r="C167" s="382"/>
      <c r="D167" s="21" t="s">
        <v>33</v>
      </c>
      <c r="E167" s="22">
        <f>E166-E165</f>
        <v>-380</v>
      </c>
      <c r="F167" s="22">
        <v>0</v>
      </c>
      <c r="G167" s="22">
        <v>0</v>
      </c>
      <c r="H167" s="22">
        <v>0</v>
      </c>
      <c r="I167" s="20">
        <f t="shared" si="39"/>
        <v>-380</v>
      </c>
    </row>
    <row r="168" spans="1:9" x14ac:dyDescent="0.3">
      <c r="A168" s="420"/>
      <c r="B168" s="402"/>
      <c r="C168" s="381" t="s">
        <v>3</v>
      </c>
      <c r="D168" s="21" t="s">
        <v>31</v>
      </c>
      <c r="E168" s="22">
        <v>234000</v>
      </c>
      <c r="F168" s="19">
        <v>0</v>
      </c>
      <c r="G168" s="19">
        <v>0</v>
      </c>
      <c r="H168" s="19">
        <v>0</v>
      </c>
      <c r="I168" s="20">
        <f t="shared" ref="I168:I170" si="48">SUM(E168:H168)</f>
        <v>234000</v>
      </c>
    </row>
    <row r="169" spans="1:9" x14ac:dyDescent="0.3">
      <c r="A169" s="420"/>
      <c r="B169" s="402"/>
      <c r="C169" s="367"/>
      <c r="D169" s="21" t="s">
        <v>30</v>
      </c>
      <c r="E169" s="22">
        <v>229630</v>
      </c>
      <c r="F169" s="22">
        <v>0</v>
      </c>
      <c r="G169" s="22">
        <v>0</v>
      </c>
      <c r="H169" s="22">
        <v>0</v>
      </c>
      <c r="I169" s="20">
        <f t="shared" si="48"/>
        <v>229630</v>
      </c>
    </row>
    <row r="170" spans="1:9" x14ac:dyDescent="0.3">
      <c r="A170" s="420"/>
      <c r="B170" s="402"/>
      <c r="C170" s="382"/>
      <c r="D170" s="21" t="s">
        <v>33</v>
      </c>
      <c r="E170" s="22">
        <f>E169-E168</f>
        <v>-4370</v>
      </c>
      <c r="F170" s="22">
        <v>0</v>
      </c>
      <c r="G170" s="22">
        <v>0</v>
      </c>
      <c r="H170" s="22">
        <v>0</v>
      </c>
      <c r="I170" s="20">
        <f t="shared" si="48"/>
        <v>-4370</v>
      </c>
    </row>
    <row r="171" spans="1:9" x14ac:dyDescent="0.3">
      <c r="A171" s="420"/>
      <c r="B171" s="402"/>
      <c r="C171" s="388" t="s">
        <v>5</v>
      </c>
      <c r="D171" s="30" t="s">
        <v>31</v>
      </c>
      <c r="E171" s="31">
        <f>E159+E162+E165+E168</f>
        <v>2004000</v>
      </c>
      <c r="F171" s="31">
        <f t="shared" ref="F171:I171" si="49">F159+F162+F165+F168</f>
        <v>0</v>
      </c>
      <c r="G171" s="31">
        <f t="shared" si="49"/>
        <v>0</v>
      </c>
      <c r="H171" s="31">
        <f t="shared" si="49"/>
        <v>0</v>
      </c>
      <c r="I171" s="33">
        <f t="shared" si="49"/>
        <v>2004000</v>
      </c>
    </row>
    <row r="172" spans="1:9" x14ac:dyDescent="0.3">
      <c r="A172" s="420"/>
      <c r="B172" s="402"/>
      <c r="C172" s="389"/>
      <c r="D172" s="30" t="s">
        <v>30</v>
      </c>
      <c r="E172" s="31">
        <f t="shared" ref="E172:I172" si="50">E160+E163+E166+E169</f>
        <v>1868150</v>
      </c>
      <c r="F172" s="31">
        <f t="shared" si="50"/>
        <v>0</v>
      </c>
      <c r="G172" s="31">
        <f t="shared" si="50"/>
        <v>0</v>
      </c>
      <c r="H172" s="31">
        <f t="shared" si="50"/>
        <v>0</v>
      </c>
      <c r="I172" s="33">
        <f t="shared" si="50"/>
        <v>1868150</v>
      </c>
    </row>
    <row r="173" spans="1:9" x14ac:dyDescent="0.3">
      <c r="A173" s="420"/>
      <c r="B173" s="405"/>
      <c r="C173" s="395"/>
      <c r="D173" s="30" t="s">
        <v>31</v>
      </c>
      <c r="E173" s="31">
        <f t="shared" ref="E173:I173" si="51">E161+E164+E167+E170</f>
        <v>-135850</v>
      </c>
      <c r="F173" s="31">
        <f t="shared" si="51"/>
        <v>0</v>
      </c>
      <c r="G173" s="31">
        <f t="shared" si="51"/>
        <v>0</v>
      </c>
      <c r="H173" s="31">
        <f t="shared" si="51"/>
        <v>0</v>
      </c>
      <c r="I173" s="33">
        <f t="shared" si="51"/>
        <v>-135850</v>
      </c>
    </row>
    <row r="174" spans="1:9" ht="16.5" customHeight="1" x14ac:dyDescent="0.3">
      <c r="A174" s="420"/>
      <c r="B174" s="401" t="s">
        <v>127</v>
      </c>
      <c r="C174" s="381" t="s">
        <v>16</v>
      </c>
      <c r="D174" s="21" t="s">
        <v>31</v>
      </c>
      <c r="E174" s="22">
        <v>400000</v>
      </c>
      <c r="F174" s="19">
        <v>0</v>
      </c>
      <c r="G174" s="19">
        <v>0</v>
      </c>
      <c r="H174" s="19">
        <v>0</v>
      </c>
      <c r="I174" s="20">
        <f t="shared" si="39"/>
        <v>400000</v>
      </c>
    </row>
    <row r="175" spans="1:9" x14ac:dyDescent="0.3">
      <c r="A175" s="420"/>
      <c r="B175" s="402"/>
      <c r="C175" s="367"/>
      <c r="D175" s="21" t="s">
        <v>30</v>
      </c>
      <c r="E175" s="22">
        <v>46100</v>
      </c>
      <c r="F175" s="22">
        <v>0</v>
      </c>
      <c r="G175" s="22">
        <v>0</v>
      </c>
      <c r="H175" s="22">
        <v>0</v>
      </c>
      <c r="I175" s="20">
        <f t="shared" si="39"/>
        <v>46100</v>
      </c>
    </row>
    <row r="176" spans="1:9" x14ac:dyDescent="0.3">
      <c r="A176" s="420"/>
      <c r="B176" s="402"/>
      <c r="C176" s="382"/>
      <c r="D176" s="21" t="s">
        <v>33</v>
      </c>
      <c r="E176" s="22">
        <f>E175-E174</f>
        <v>-353900</v>
      </c>
      <c r="F176" s="22">
        <v>0</v>
      </c>
      <c r="G176" s="22">
        <v>0</v>
      </c>
      <c r="H176" s="22">
        <v>0</v>
      </c>
      <c r="I176" s="20">
        <f t="shared" si="39"/>
        <v>-353900</v>
      </c>
    </row>
    <row r="177" spans="1:9" x14ac:dyDescent="0.3">
      <c r="A177" s="420"/>
      <c r="B177" s="402"/>
      <c r="C177" s="381" t="s">
        <v>80</v>
      </c>
      <c r="D177" s="21" t="s">
        <v>31</v>
      </c>
      <c r="E177" s="22">
        <v>3800000</v>
      </c>
      <c r="F177" s="19">
        <v>0</v>
      </c>
      <c r="G177" s="19">
        <v>0</v>
      </c>
      <c r="H177" s="19">
        <v>0</v>
      </c>
      <c r="I177" s="20">
        <f t="shared" si="39"/>
        <v>3800000</v>
      </c>
    </row>
    <row r="178" spans="1:9" x14ac:dyDescent="0.3">
      <c r="A178" s="420"/>
      <c r="B178" s="402"/>
      <c r="C178" s="367"/>
      <c r="D178" s="21" t="s">
        <v>30</v>
      </c>
      <c r="E178" s="22">
        <v>3800000</v>
      </c>
      <c r="F178" s="22">
        <v>0</v>
      </c>
      <c r="G178" s="22">
        <v>0</v>
      </c>
      <c r="H178" s="22">
        <v>0</v>
      </c>
      <c r="I178" s="20">
        <f t="shared" si="39"/>
        <v>3800000</v>
      </c>
    </row>
    <row r="179" spans="1:9" x14ac:dyDescent="0.3">
      <c r="A179" s="420"/>
      <c r="B179" s="402"/>
      <c r="C179" s="382"/>
      <c r="D179" s="21" t="s">
        <v>33</v>
      </c>
      <c r="E179" s="22">
        <f>E178-E177</f>
        <v>0</v>
      </c>
      <c r="F179" s="22">
        <v>0</v>
      </c>
      <c r="G179" s="22">
        <v>0</v>
      </c>
      <c r="H179" s="22">
        <v>0</v>
      </c>
      <c r="I179" s="20">
        <f t="shared" si="39"/>
        <v>0</v>
      </c>
    </row>
    <row r="180" spans="1:9" x14ac:dyDescent="0.3">
      <c r="A180" s="420"/>
      <c r="B180" s="402"/>
      <c r="C180" s="381" t="s">
        <v>81</v>
      </c>
      <c r="D180" s="21" t="s">
        <v>31</v>
      </c>
      <c r="E180" s="22">
        <v>776800</v>
      </c>
      <c r="F180" s="19">
        <v>0</v>
      </c>
      <c r="G180" s="19">
        <v>0</v>
      </c>
      <c r="H180" s="19">
        <v>0</v>
      </c>
      <c r="I180" s="20">
        <f t="shared" ref="I180:I182" si="52">SUM(E180:H180)</f>
        <v>776800</v>
      </c>
    </row>
    <row r="181" spans="1:9" x14ac:dyDescent="0.3">
      <c r="A181" s="420"/>
      <c r="B181" s="402"/>
      <c r="C181" s="367"/>
      <c r="D181" s="21" t="s">
        <v>30</v>
      </c>
      <c r="E181" s="22">
        <v>764571</v>
      </c>
      <c r="F181" s="22">
        <v>0</v>
      </c>
      <c r="G181" s="22">
        <v>0</v>
      </c>
      <c r="H181" s="22">
        <v>0</v>
      </c>
      <c r="I181" s="20">
        <f t="shared" si="52"/>
        <v>764571</v>
      </c>
    </row>
    <row r="182" spans="1:9" x14ac:dyDescent="0.3">
      <c r="A182" s="420"/>
      <c r="B182" s="402"/>
      <c r="C182" s="382"/>
      <c r="D182" s="21" t="s">
        <v>33</v>
      </c>
      <c r="E182" s="22">
        <f>E181-E180</f>
        <v>-12229</v>
      </c>
      <c r="F182" s="22">
        <v>0</v>
      </c>
      <c r="G182" s="22">
        <v>0</v>
      </c>
      <c r="H182" s="22">
        <v>0</v>
      </c>
      <c r="I182" s="20">
        <f t="shared" si="52"/>
        <v>-12229</v>
      </c>
    </row>
    <row r="183" spans="1:9" x14ac:dyDescent="0.3">
      <c r="A183" s="420"/>
      <c r="B183" s="402"/>
      <c r="C183" s="388" t="s">
        <v>5</v>
      </c>
      <c r="D183" s="30" t="s">
        <v>31</v>
      </c>
      <c r="E183" s="31">
        <f>E174+E177+E180</f>
        <v>4976800</v>
      </c>
      <c r="F183" s="31">
        <f t="shared" ref="F183:I183" si="53">F174+F177+F180</f>
        <v>0</v>
      </c>
      <c r="G183" s="31">
        <f t="shared" si="53"/>
        <v>0</v>
      </c>
      <c r="H183" s="31">
        <f t="shared" si="53"/>
        <v>0</v>
      </c>
      <c r="I183" s="33">
        <f t="shared" si="53"/>
        <v>4976800</v>
      </c>
    </row>
    <row r="184" spans="1:9" x14ac:dyDescent="0.3">
      <c r="A184" s="420"/>
      <c r="B184" s="402"/>
      <c r="C184" s="389"/>
      <c r="D184" s="30" t="s">
        <v>30</v>
      </c>
      <c r="E184" s="31">
        <f t="shared" ref="E184:I184" si="54">E175+E178+E181</f>
        <v>4610671</v>
      </c>
      <c r="F184" s="31">
        <f t="shared" si="54"/>
        <v>0</v>
      </c>
      <c r="G184" s="31">
        <f t="shared" si="54"/>
        <v>0</v>
      </c>
      <c r="H184" s="31">
        <f t="shared" si="54"/>
        <v>0</v>
      </c>
      <c r="I184" s="33">
        <f t="shared" si="54"/>
        <v>4610671</v>
      </c>
    </row>
    <row r="185" spans="1:9" x14ac:dyDescent="0.3">
      <c r="A185" s="420"/>
      <c r="B185" s="402"/>
      <c r="C185" s="395"/>
      <c r="D185" s="30" t="s">
        <v>31</v>
      </c>
      <c r="E185" s="31">
        <f t="shared" ref="E185:I185" si="55">E176+E179+E182</f>
        <v>-366129</v>
      </c>
      <c r="F185" s="31">
        <f t="shared" si="55"/>
        <v>0</v>
      </c>
      <c r="G185" s="31">
        <f t="shared" si="55"/>
        <v>0</v>
      </c>
      <c r="H185" s="31">
        <f t="shared" si="55"/>
        <v>0</v>
      </c>
      <c r="I185" s="33">
        <f t="shared" si="55"/>
        <v>-366129</v>
      </c>
    </row>
    <row r="186" spans="1:9" ht="16.5" customHeight="1" x14ac:dyDescent="0.3">
      <c r="A186" s="420"/>
      <c r="B186" s="401" t="s">
        <v>128</v>
      </c>
      <c r="C186" s="381" t="s">
        <v>16</v>
      </c>
      <c r="D186" s="21" t="s">
        <v>31</v>
      </c>
      <c r="E186" s="22">
        <v>47700</v>
      </c>
      <c r="F186" s="19">
        <v>0</v>
      </c>
      <c r="G186" s="19">
        <v>0</v>
      </c>
      <c r="H186" s="19">
        <v>0</v>
      </c>
      <c r="I186" s="20">
        <f t="shared" ref="I186:I212" si="56">SUM(E186:H186)</f>
        <v>47700</v>
      </c>
    </row>
    <row r="187" spans="1:9" x14ac:dyDescent="0.3">
      <c r="A187" s="420"/>
      <c r="B187" s="402"/>
      <c r="C187" s="367"/>
      <c r="D187" s="21" t="s">
        <v>30</v>
      </c>
      <c r="E187" s="22">
        <v>18700</v>
      </c>
      <c r="F187" s="22">
        <v>0</v>
      </c>
      <c r="G187" s="22">
        <v>0</v>
      </c>
      <c r="H187" s="22">
        <v>0</v>
      </c>
      <c r="I187" s="20">
        <f t="shared" si="56"/>
        <v>18700</v>
      </c>
    </row>
    <row r="188" spans="1:9" x14ac:dyDescent="0.3">
      <c r="A188" s="420"/>
      <c r="B188" s="402"/>
      <c r="C188" s="382"/>
      <c r="D188" s="21" t="s">
        <v>33</v>
      </c>
      <c r="E188" s="22">
        <f>E187-E186</f>
        <v>-29000</v>
      </c>
      <c r="F188" s="22">
        <v>0</v>
      </c>
      <c r="G188" s="22">
        <v>0</v>
      </c>
      <c r="H188" s="22">
        <v>0</v>
      </c>
      <c r="I188" s="20">
        <f t="shared" si="56"/>
        <v>-29000</v>
      </c>
    </row>
    <row r="189" spans="1:9" x14ac:dyDescent="0.3">
      <c r="A189" s="420"/>
      <c r="B189" s="402"/>
      <c r="C189" s="381" t="s">
        <v>82</v>
      </c>
      <c r="D189" s="21" t="s">
        <v>31</v>
      </c>
      <c r="E189" s="22">
        <v>1097900</v>
      </c>
      <c r="F189" s="19">
        <v>0</v>
      </c>
      <c r="G189" s="19">
        <v>0</v>
      </c>
      <c r="H189" s="19">
        <v>0</v>
      </c>
      <c r="I189" s="20">
        <f t="shared" si="56"/>
        <v>1097900</v>
      </c>
    </row>
    <row r="190" spans="1:9" x14ac:dyDescent="0.3">
      <c r="A190" s="420"/>
      <c r="B190" s="402"/>
      <c r="C190" s="367"/>
      <c r="D190" s="21" t="s">
        <v>30</v>
      </c>
      <c r="E190" s="22">
        <v>1097900</v>
      </c>
      <c r="F190" s="22">
        <v>0</v>
      </c>
      <c r="G190" s="22">
        <v>0</v>
      </c>
      <c r="H190" s="22">
        <v>0</v>
      </c>
      <c r="I190" s="20">
        <f t="shared" si="56"/>
        <v>1097900</v>
      </c>
    </row>
    <row r="191" spans="1:9" x14ac:dyDescent="0.3">
      <c r="A191" s="420"/>
      <c r="B191" s="402"/>
      <c r="C191" s="382"/>
      <c r="D191" s="21" t="s">
        <v>33</v>
      </c>
      <c r="E191" s="22">
        <f>E190-E189</f>
        <v>0</v>
      </c>
      <c r="F191" s="22">
        <v>0</v>
      </c>
      <c r="G191" s="22">
        <v>0</v>
      </c>
      <c r="H191" s="22">
        <v>0</v>
      </c>
      <c r="I191" s="20">
        <f t="shared" si="56"/>
        <v>0</v>
      </c>
    </row>
    <row r="192" spans="1:9" x14ac:dyDescent="0.3">
      <c r="A192" s="420"/>
      <c r="B192" s="402"/>
      <c r="C192" s="381" t="s">
        <v>83</v>
      </c>
      <c r="D192" s="21" t="s">
        <v>31</v>
      </c>
      <c r="E192" s="22">
        <v>681400</v>
      </c>
      <c r="F192" s="19">
        <v>0</v>
      </c>
      <c r="G192" s="19">
        <v>0</v>
      </c>
      <c r="H192" s="19">
        <v>0</v>
      </c>
      <c r="I192" s="20">
        <f t="shared" ref="I192:I194" si="57">SUM(E192:H192)</f>
        <v>681400</v>
      </c>
    </row>
    <row r="193" spans="1:9" x14ac:dyDescent="0.3">
      <c r="A193" s="420"/>
      <c r="B193" s="402"/>
      <c r="C193" s="367"/>
      <c r="D193" s="21" t="s">
        <v>30</v>
      </c>
      <c r="E193" s="22">
        <v>681400</v>
      </c>
      <c r="F193" s="22">
        <v>0</v>
      </c>
      <c r="G193" s="22">
        <v>0</v>
      </c>
      <c r="H193" s="22">
        <v>0</v>
      </c>
      <c r="I193" s="20">
        <f t="shared" si="57"/>
        <v>681400</v>
      </c>
    </row>
    <row r="194" spans="1:9" x14ac:dyDescent="0.3">
      <c r="A194" s="420"/>
      <c r="B194" s="402"/>
      <c r="C194" s="382"/>
      <c r="D194" s="21" t="s">
        <v>33</v>
      </c>
      <c r="E194" s="22">
        <f>E193-E192</f>
        <v>0</v>
      </c>
      <c r="F194" s="22">
        <v>0</v>
      </c>
      <c r="G194" s="22">
        <v>0</v>
      </c>
      <c r="H194" s="22">
        <v>0</v>
      </c>
      <c r="I194" s="20">
        <f t="shared" si="57"/>
        <v>0</v>
      </c>
    </row>
    <row r="195" spans="1:9" x14ac:dyDescent="0.3">
      <c r="A195" s="420"/>
      <c r="B195" s="402"/>
      <c r="C195" s="388" t="s">
        <v>5</v>
      </c>
      <c r="D195" s="30" t="s">
        <v>31</v>
      </c>
      <c r="E195" s="31">
        <f>E186+E189+E192</f>
        <v>1827000</v>
      </c>
      <c r="F195" s="31">
        <f t="shared" ref="F195:I195" si="58">F186+F189+F192</f>
        <v>0</v>
      </c>
      <c r="G195" s="31">
        <f t="shared" si="58"/>
        <v>0</v>
      </c>
      <c r="H195" s="31">
        <f t="shared" si="58"/>
        <v>0</v>
      </c>
      <c r="I195" s="33">
        <f t="shared" si="58"/>
        <v>1827000</v>
      </c>
    </row>
    <row r="196" spans="1:9" x14ac:dyDescent="0.3">
      <c r="A196" s="420"/>
      <c r="B196" s="402"/>
      <c r="C196" s="389"/>
      <c r="D196" s="30" t="s">
        <v>30</v>
      </c>
      <c r="E196" s="31">
        <f t="shared" ref="E196:I196" si="59">E187+E190+E193</f>
        <v>1798000</v>
      </c>
      <c r="F196" s="31">
        <f t="shared" si="59"/>
        <v>0</v>
      </c>
      <c r="G196" s="31">
        <f t="shared" si="59"/>
        <v>0</v>
      </c>
      <c r="H196" s="31">
        <f t="shared" si="59"/>
        <v>0</v>
      </c>
      <c r="I196" s="33">
        <f t="shared" si="59"/>
        <v>1798000</v>
      </c>
    </row>
    <row r="197" spans="1:9" x14ac:dyDescent="0.3">
      <c r="A197" s="420"/>
      <c r="B197" s="402"/>
      <c r="C197" s="395"/>
      <c r="D197" s="30" t="s">
        <v>31</v>
      </c>
      <c r="E197" s="31">
        <f t="shared" ref="E197:I197" si="60">E188+E191+E194</f>
        <v>-29000</v>
      </c>
      <c r="F197" s="31">
        <f t="shared" si="60"/>
        <v>0</v>
      </c>
      <c r="G197" s="31">
        <f t="shared" si="60"/>
        <v>0</v>
      </c>
      <c r="H197" s="31">
        <f t="shared" si="60"/>
        <v>0</v>
      </c>
      <c r="I197" s="33">
        <f t="shared" si="60"/>
        <v>-29000</v>
      </c>
    </row>
    <row r="198" spans="1:9" ht="16.5" customHeight="1" x14ac:dyDescent="0.3">
      <c r="A198" s="420"/>
      <c r="B198" s="403" t="s">
        <v>129</v>
      </c>
      <c r="C198" s="381" t="s">
        <v>16</v>
      </c>
      <c r="D198" s="21" t="s">
        <v>31</v>
      </c>
      <c r="E198" s="22">
        <v>118500</v>
      </c>
      <c r="F198" s="19">
        <v>0</v>
      </c>
      <c r="G198" s="19">
        <v>0</v>
      </c>
      <c r="H198" s="19">
        <v>0</v>
      </c>
      <c r="I198" s="20">
        <f t="shared" si="56"/>
        <v>118500</v>
      </c>
    </row>
    <row r="199" spans="1:9" x14ac:dyDescent="0.3">
      <c r="A199" s="420"/>
      <c r="B199" s="404"/>
      <c r="C199" s="367"/>
      <c r="D199" s="21" t="s">
        <v>30</v>
      </c>
      <c r="E199" s="22">
        <v>85150</v>
      </c>
      <c r="F199" s="22">
        <v>0</v>
      </c>
      <c r="G199" s="22">
        <v>0</v>
      </c>
      <c r="H199" s="22">
        <v>0</v>
      </c>
      <c r="I199" s="20">
        <f t="shared" si="56"/>
        <v>85150</v>
      </c>
    </row>
    <row r="200" spans="1:9" x14ac:dyDescent="0.3">
      <c r="A200" s="420"/>
      <c r="B200" s="404"/>
      <c r="C200" s="382"/>
      <c r="D200" s="21" t="s">
        <v>33</v>
      </c>
      <c r="E200" s="22">
        <f>E199-E198</f>
        <v>-33350</v>
      </c>
      <c r="F200" s="22">
        <v>0</v>
      </c>
      <c r="G200" s="22">
        <v>0</v>
      </c>
      <c r="H200" s="22">
        <v>0</v>
      </c>
      <c r="I200" s="20">
        <f t="shared" si="56"/>
        <v>-33350</v>
      </c>
    </row>
    <row r="201" spans="1:9" x14ac:dyDescent="0.3">
      <c r="A201" s="420"/>
      <c r="B201" s="37"/>
      <c r="C201" s="381" t="s">
        <v>84</v>
      </c>
      <c r="D201" s="21" t="s">
        <v>31</v>
      </c>
      <c r="E201" s="22">
        <v>1009990</v>
      </c>
      <c r="F201" s="19">
        <v>0</v>
      </c>
      <c r="G201" s="19">
        <v>0</v>
      </c>
      <c r="H201" s="19">
        <v>0</v>
      </c>
      <c r="I201" s="20">
        <f t="shared" si="56"/>
        <v>1009990</v>
      </c>
    </row>
    <row r="202" spans="1:9" x14ac:dyDescent="0.3">
      <c r="A202" s="420"/>
      <c r="B202" s="37"/>
      <c r="C202" s="367"/>
      <c r="D202" s="21" t="s">
        <v>30</v>
      </c>
      <c r="E202" s="22">
        <v>1009894</v>
      </c>
      <c r="F202" s="22">
        <v>0</v>
      </c>
      <c r="G202" s="22">
        <v>0</v>
      </c>
      <c r="H202" s="22">
        <v>0</v>
      </c>
      <c r="I202" s="20">
        <f t="shared" si="56"/>
        <v>1009894</v>
      </c>
    </row>
    <row r="203" spans="1:9" x14ac:dyDescent="0.3">
      <c r="A203" s="420"/>
      <c r="B203" s="37"/>
      <c r="C203" s="382"/>
      <c r="D203" s="21" t="s">
        <v>33</v>
      </c>
      <c r="E203" s="22">
        <f>E202-E201</f>
        <v>-96</v>
      </c>
      <c r="F203" s="22">
        <v>0</v>
      </c>
      <c r="G203" s="22">
        <v>0</v>
      </c>
      <c r="H203" s="22">
        <v>0</v>
      </c>
      <c r="I203" s="20">
        <f t="shared" si="56"/>
        <v>-96</v>
      </c>
    </row>
    <row r="204" spans="1:9" x14ac:dyDescent="0.3">
      <c r="A204" s="420"/>
      <c r="B204" s="37"/>
      <c r="C204" s="381" t="s">
        <v>79</v>
      </c>
      <c r="D204" s="21" t="s">
        <v>31</v>
      </c>
      <c r="E204" s="22">
        <v>517000</v>
      </c>
      <c r="F204" s="19">
        <v>0</v>
      </c>
      <c r="G204" s="19">
        <v>0</v>
      </c>
      <c r="H204" s="19">
        <v>0</v>
      </c>
      <c r="I204" s="20">
        <f t="shared" ref="I204:I206" si="61">SUM(E204:H204)</f>
        <v>517000</v>
      </c>
    </row>
    <row r="205" spans="1:9" x14ac:dyDescent="0.3">
      <c r="A205" s="420"/>
      <c r="B205" s="37"/>
      <c r="C205" s="367"/>
      <c r="D205" s="21" t="s">
        <v>30</v>
      </c>
      <c r="E205" s="22">
        <v>517000</v>
      </c>
      <c r="F205" s="22">
        <v>0</v>
      </c>
      <c r="G205" s="22">
        <v>0</v>
      </c>
      <c r="H205" s="22">
        <v>0</v>
      </c>
      <c r="I205" s="20">
        <f t="shared" si="61"/>
        <v>517000</v>
      </c>
    </row>
    <row r="206" spans="1:9" x14ac:dyDescent="0.3">
      <c r="A206" s="420"/>
      <c r="B206" s="37"/>
      <c r="C206" s="382"/>
      <c r="D206" s="21" t="s">
        <v>33</v>
      </c>
      <c r="E206" s="22">
        <f>E205-E204</f>
        <v>0</v>
      </c>
      <c r="F206" s="22">
        <v>0</v>
      </c>
      <c r="G206" s="22">
        <v>0</v>
      </c>
      <c r="H206" s="22">
        <v>0</v>
      </c>
      <c r="I206" s="20">
        <f t="shared" si="61"/>
        <v>0</v>
      </c>
    </row>
    <row r="207" spans="1:9" x14ac:dyDescent="0.3">
      <c r="A207" s="420"/>
      <c r="B207" s="37"/>
      <c r="C207" s="388" t="s">
        <v>5</v>
      </c>
      <c r="D207" s="30" t="s">
        <v>31</v>
      </c>
      <c r="E207" s="31">
        <f>E198+E201+E204</f>
        <v>1645490</v>
      </c>
      <c r="F207" s="31">
        <f t="shared" ref="F207:I207" si="62">F198+F201+F204</f>
        <v>0</v>
      </c>
      <c r="G207" s="31">
        <f t="shared" si="62"/>
        <v>0</v>
      </c>
      <c r="H207" s="31">
        <f t="shared" si="62"/>
        <v>0</v>
      </c>
      <c r="I207" s="33">
        <f t="shared" si="62"/>
        <v>1645490</v>
      </c>
    </row>
    <row r="208" spans="1:9" x14ac:dyDescent="0.3">
      <c r="A208" s="420"/>
      <c r="B208" s="37"/>
      <c r="C208" s="389"/>
      <c r="D208" s="30" t="s">
        <v>30</v>
      </c>
      <c r="E208" s="31">
        <f t="shared" ref="E208:E209" si="63">E199+E202+E205</f>
        <v>1612044</v>
      </c>
      <c r="F208" s="31">
        <f t="shared" ref="F208:I208" si="64">F199+F202+F205</f>
        <v>0</v>
      </c>
      <c r="G208" s="31">
        <f t="shared" si="64"/>
        <v>0</v>
      </c>
      <c r="H208" s="31">
        <f t="shared" si="64"/>
        <v>0</v>
      </c>
      <c r="I208" s="33">
        <f t="shared" si="64"/>
        <v>1612044</v>
      </c>
    </row>
    <row r="209" spans="1:9" x14ac:dyDescent="0.3">
      <c r="A209" s="420"/>
      <c r="B209" s="38"/>
      <c r="C209" s="395"/>
      <c r="D209" s="30" t="s">
        <v>31</v>
      </c>
      <c r="E209" s="31">
        <f t="shared" si="63"/>
        <v>-33446</v>
      </c>
      <c r="F209" s="31">
        <f t="shared" ref="F209:I209" si="65">F200+F203+F206</f>
        <v>0</v>
      </c>
      <c r="G209" s="31">
        <f t="shared" si="65"/>
        <v>0</v>
      </c>
      <c r="H209" s="31">
        <f t="shared" si="65"/>
        <v>0</v>
      </c>
      <c r="I209" s="33">
        <f t="shared" si="65"/>
        <v>-33446</v>
      </c>
    </row>
    <row r="210" spans="1:9" ht="16.5" customHeight="1" x14ac:dyDescent="0.3">
      <c r="A210" s="420"/>
      <c r="B210" s="403" t="s">
        <v>130</v>
      </c>
      <c r="C210" s="381" t="s">
        <v>78</v>
      </c>
      <c r="D210" s="21" t="s">
        <v>31</v>
      </c>
      <c r="E210" s="22">
        <v>16856000</v>
      </c>
      <c r="F210" s="19">
        <v>0</v>
      </c>
      <c r="G210" s="19">
        <v>0</v>
      </c>
      <c r="H210" s="19">
        <v>0</v>
      </c>
      <c r="I210" s="20">
        <f t="shared" si="56"/>
        <v>16856000</v>
      </c>
    </row>
    <row r="211" spans="1:9" x14ac:dyDescent="0.3">
      <c r="A211" s="420"/>
      <c r="B211" s="404"/>
      <c r="C211" s="367"/>
      <c r="D211" s="21" t="s">
        <v>30</v>
      </c>
      <c r="E211" s="22">
        <v>14630000</v>
      </c>
      <c r="F211" s="22">
        <v>0</v>
      </c>
      <c r="G211" s="22">
        <v>0</v>
      </c>
      <c r="H211" s="22">
        <v>0</v>
      </c>
      <c r="I211" s="20">
        <f t="shared" si="56"/>
        <v>14630000</v>
      </c>
    </row>
    <row r="212" spans="1:9" x14ac:dyDescent="0.3">
      <c r="A212" s="420"/>
      <c r="B212" s="404"/>
      <c r="C212" s="382"/>
      <c r="D212" s="21" t="s">
        <v>33</v>
      </c>
      <c r="E212" s="22">
        <f>E211-E210</f>
        <v>-2226000</v>
      </c>
      <c r="F212" s="22">
        <v>0</v>
      </c>
      <c r="G212" s="22">
        <v>0</v>
      </c>
      <c r="H212" s="22">
        <v>0</v>
      </c>
      <c r="I212" s="20">
        <f t="shared" si="56"/>
        <v>-2226000</v>
      </c>
    </row>
    <row r="213" spans="1:9" x14ac:dyDescent="0.3">
      <c r="A213" s="420"/>
      <c r="B213" s="37"/>
      <c r="C213" s="381" t="s">
        <v>85</v>
      </c>
      <c r="D213" s="21" t="s">
        <v>31</v>
      </c>
      <c r="E213" s="22">
        <v>3923080</v>
      </c>
      <c r="F213" s="22">
        <v>0</v>
      </c>
      <c r="G213" s="22">
        <v>0</v>
      </c>
      <c r="H213" s="22">
        <v>0</v>
      </c>
      <c r="I213" s="39">
        <v>3923080</v>
      </c>
    </row>
    <row r="214" spans="1:9" x14ac:dyDescent="0.3">
      <c r="A214" s="420"/>
      <c r="B214" s="37"/>
      <c r="C214" s="367"/>
      <c r="D214" s="21" t="s">
        <v>30</v>
      </c>
      <c r="E214" s="22">
        <v>3859332</v>
      </c>
      <c r="F214" s="22">
        <v>0</v>
      </c>
      <c r="G214" s="22">
        <v>0</v>
      </c>
      <c r="H214" s="22">
        <v>0</v>
      </c>
      <c r="I214" s="39">
        <v>3859332</v>
      </c>
    </row>
    <row r="215" spans="1:9" x14ac:dyDescent="0.3">
      <c r="A215" s="420"/>
      <c r="B215" s="37"/>
      <c r="C215" s="382"/>
      <c r="D215" s="21" t="s">
        <v>33</v>
      </c>
      <c r="E215" s="22">
        <f>E214-E213</f>
        <v>-63748</v>
      </c>
      <c r="F215" s="22">
        <v>0</v>
      </c>
      <c r="G215" s="22">
        <v>0</v>
      </c>
      <c r="H215" s="22">
        <v>0</v>
      </c>
      <c r="I215" s="39">
        <f>I213-I214</f>
        <v>63748</v>
      </c>
    </row>
    <row r="216" spans="1:9" ht="16.5" customHeight="1" x14ac:dyDescent="0.3">
      <c r="A216" s="420"/>
      <c r="B216" s="37"/>
      <c r="C216" s="381" t="s">
        <v>86</v>
      </c>
      <c r="D216" s="21" t="s">
        <v>31</v>
      </c>
      <c r="E216" s="22">
        <v>3616920</v>
      </c>
      <c r="F216" s="19">
        <v>0</v>
      </c>
      <c r="G216" s="19">
        <v>0</v>
      </c>
      <c r="H216" s="19">
        <v>0</v>
      </c>
      <c r="I216" s="20">
        <f t="shared" ref="I216:I230" si="66">SUM(E216:H216)</f>
        <v>3616920</v>
      </c>
    </row>
    <row r="217" spans="1:9" x14ac:dyDescent="0.3">
      <c r="A217" s="420"/>
      <c r="B217" s="37"/>
      <c r="C217" s="367"/>
      <c r="D217" s="21" t="s">
        <v>30</v>
      </c>
      <c r="E217" s="22">
        <v>2626460</v>
      </c>
      <c r="F217" s="22">
        <v>0</v>
      </c>
      <c r="G217" s="22">
        <v>0</v>
      </c>
      <c r="H217" s="22">
        <v>0</v>
      </c>
      <c r="I217" s="20">
        <f t="shared" si="66"/>
        <v>2626460</v>
      </c>
    </row>
    <row r="218" spans="1:9" x14ac:dyDescent="0.3">
      <c r="A218" s="420"/>
      <c r="B218" s="37"/>
      <c r="C218" s="382"/>
      <c r="D218" s="21" t="s">
        <v>33</v>
      </c>
      <c r="E218" s="22">
        <f>E217-E216</f>
        <v>-990460</v>
      </c>
      <c r="F218" s="22">
        <v>0</v>
      </c>
      <c r="G218" s="22">
        <v>0</v>
      </c>
      <c r="H218" s="22">
        <v>0</v>
      </c>
      <c r="I218" s="20">
        <f t="shared" si="66"/>
        <v>-990460</v>
      </c>
    </row>
    <row r="219" spans="1:9" ht="16.5" customHeight="1" x14ac:dyDescent="0.3">
      <c r="A219" s="420"/>
      <c r="B219" s="37"/>
      <c r="C219" s="381" t="s">
        <v>87</v>
      </c>
      <c r="D219" s="21" t="s">
        <v>31</v>
      </c>
      <c r="E219" s="22">
        <v>2702000</v>
      </c>
      <c r="F219" s="19">
        <v>0</v>
      </c>
      <c r="G219" s="19">
        <v>0</v>
      </c>
      <c r="H219" s="19">
        <v>0</v>
      </c>
      <c r="I219" s="20">
        <f t="shared" ref="I219:I221" si="67">SUM(E219:H219)</f>
        <v>2702000</v>
      </c>
    </row>
    <row r="220" spans="1:9" x14ac:dyDescent="0.3">
      <c r="A220" s="420"/>
      <c r="B220" s="37"/>
      <c r="C220" s="367"/>
      <c r="D220" s="21" t="s">
        <v>30</v>
      </c>
      <c r="E220" s="22">
        <v>2503700</v>
      </c>
      <c r="F220" s="22">
        <v>0</v>
      </c>
      <c r="G220" s="22">
        <v>0</v>
      </c>
      <c r="H220" s="22">
        <v>0</v>
      </c>
      <c r="I220" s="20">
        <f t="shared" si="67"/>
        <v>2503700</v>
      </c>
    </row>
    <row r="221" spans="1:9" x14ac:dyDescent="0.3">
      <c r="A221" s="420"/>
      <c r="B221" s="37"/>
      <c r="C221" s="382"/>
      <c r="D221" s="21" t="s">
        <v>33</v>
      </c>
      <c r="E221" s="22">
        <f>E220-E219</f>
        <v>-198300</v>
      </c>
      <c r="F221" s="22">
        <v>0</v>
      </c>
      <c r="G221" s="22">
        <v>0</v>
      </c>
      <c r="H221" s="22">
        <v>0</v>
      </c>
      <c r="I221" s="20">
        <f t="shared" si="67"/>
        <v>-198300</v>
      </c>
    </row>
    <row r="222" spans="1:9" ht="16.5" customHeight="1" x14ac:dyDescent="0.3">
      <c r="A222" s="420"/>
      <c r="B222" s="37"/>
      <c r="C222" s="388" t="s">
        <v>5</v>
      </c>
      <c r="D222" s="30" t="s">
        <v>31</v>
      </c>
      <c r="E222" s="31">
        <f>E210+E213+E216+E219</f>
        <v>27098000</v>
      </c>
      <c r="F222" s="31">
        <f t="shared" ref="F222:I222" si="68">F210+F213+F216+F219</f>
        <v>0</v>
      </c>
      <c r="G222" s="31">
        <f t="shared" si="68"/>
        <v>0</v>
      </c>
      <c r="H222" s="31">
        <f t="shared" si="68"/>
        <v>0</v>
      </c>
      <c r="I222" s="33">
        <f t="shared" si="68"/>
        <v>27098000</v>
      </c>
    </row>
    <row r="223" spans="1:9" x14ac:dyDescent="0.3">
      <c r="A223" s="420"/>
      <c r="B223" s="37"/>
      <c r="C223" s="389"/>
      <c r="D223" s="30" t="s">
        <v>30</v>
      </c>
      <c r="E223" s="31">
        <f t="shared" ref="E223:I223" si="69">E211+E214+E217+E220</f>
        <v>23619492</v>
      </c>
      <c r="F223" s="31">
        <f t="shared" si="69"/>
        <v>0</v>
      </c>
      <c r="G223" s="31">
        <f t="shared" si="69"/>
        <v>0</v>
      </c>
      <c r="H223" s="31">
        <f t="shared" si="69"/>
        <v>0</v>
      </c>
      <c r="I223" s="33">
        <f t="shared" si="69"/>
        <v>23619492</v>
      </c>
    </row>
    <row r="224" spans="1:9" x14ac:dyDescent="0.3">
      <c r="A224" s="420"/>
      <c r="B224" s="37"/>
      <c r="C224" s="395"/>
      <c r="D224" s="30" t="s">
        <v>31</v>
      </c>
      <c r="E224" s="31">
        <f t="shared" ref="E224:I224" si="70">E212+E215+E218+E221</f>
        <v>-3478508</v>
      </c>
      <c r="F224" s="31">
        <f t="shared" si="70"/>
        <v>0</v>
      </c>
      <c r="G224" s="31">
        <f t="shared" si="70"/>
        <v>0</v>
      </c>
      <c r="H224" s="31">
        <f t="shared" si="70"/>
        <v>0</v>
      </c>
      <c r="I224" s="33">
        <f t="shared" si="70"/>
        <v>-3351012</v>
      </c>
    </row>
    <row r="225" spans="1:9" ht="16.5" customHeight="1" x14ac:dyDescent="0.3">
      <c r="A225" s="420"/>
      <c r="B225" s="399" t="s">
        <v>131</v>
      </c>
      <c r="C225" s="396" t="s">
        <v>88</v>
      </c>
      <c r="D225" s="21" t="s">
        <v>31</v>
      </c>
      <c r="E225" s="22">
        <v>224000</v>
      </c>
      <c r="F225" s="19">
        <v>0</v>
      </c>
      <c r="G225" s="19">
        <v>0</v>
      </c>
      <c r="H225" s="19">
        <v>0</v>
      </c>
      <c r="I225" s="20">
        <f t="shared" si="66"/>
        <v>224000</v>
      </c>
    </row>
    <row r="226" spans="1:9" x14ac:dyDescent="0.3">
      <c r="A226" s="420"/>
      <c r="B226" s="400"/>
      <c r="C226" s="397"/>
      <c r="D226" s="21" t="s">
        <v>30</v>
      </c>
      <c r="E226" s="22">
        <v>224000</v>
      </c>
      <c r="F226" s="22">
        <v>0</v>
      </c>
      <c r="G226" s="22">
        <v>0</v>
      </c>
      <c r="H226" s="22">
        <v>0</v>
      </c>
      <c r="I226" s="20">
        <f t="shared" si="66"/>
        <v>224000</v>
      </c>
    </row>
    <row r="227" spans="1:9" x14ac:dyDescent="0.3">
      <c r="A227" s="420"/>
      <c r="B227" s="400"/>
      <c r="C227" s="398"/>
      <c r="D227" s="21" t="s">
        <v>33</v>
      </c>
      <c r="E227" s="22">
        <f>E226-E225</f>
        <v>0</v>
      </c>
      <c r="F227" s="22">
        <v>0</v>
      </c>
      <c r="G227" s="22">
        <v>0</v>
      </c>
      <c r="H227" s="22">
        <v>0</v>
      </c>
      <c r="I227" s="20">
        <f t="shared" si="66"/>
        <v>0</v>
      </c>
    </row>
    <row r="228" spans="1:9" ht="16.5" customHeight="1" x14ac:dyDescent="0.3">
      <c r="A228" s="420"/>
      <c r="B228" s="37"/>
      <c r="C228" s="381" t="s">
        <v>87</v>
      </c>
      <c r="D228" s="21" t="s">
        <v>31</v>
      </c>
      <c r="E228" s="22">
        <v>6988000</v>
      </c>
      <c r="F228" s="19">
        <v>0</v>
      </c>
      <c r="G228" s="19">
        <v>0</v>
      </c>
      <c r="H228" s="19">
        <v>0</v>
      </c>
      <c r="I228" s="20">
        <f t="shared" si="66"/>
        <v>6988000</v>
      </c>
    </row>
    <row r="229" spans="1:9" x14ac:dyDescent="0.3">
      <c r="A229" s="420"/>
      <c r="B229" s="37"/>
      <c r="C229" s="367"/>
      <c r="D229" s="21" t="s">
        <v>30</v>
      </c>
      <c r="E229" s="22">
        <v>5433570</v>
      </c>
      <c r="F229" s="22">
        <v>0</v>
      </c>
      <c r="G229" s="22">
        <v>0</v>
      </c>
      <c r="H229" s="22">
        <v>0</v>
      </c>
      <c r="I229" s="20">
        <f t="shared" si="66"/>
        <v>5433570</v>
      </c>
    </row>
    <row r="230" spans="1:9" x14ac:dyDescent="0.3">
      <c r="A230" s="420"/>
      <c r="B230" s="37"/>
      <c r="C230" s="382"/>
      <c r="D230" s="21" t="s">
        <v>33</v>
      </c>
      <c r="E230" s="22">
        <f>E229-E228</f>
        <v>-1554430</v>
      </c>
      <c r="F230" s="22">
        <v>0</v>
      </c>
      <c r="G230" s="22">
        <v>0</v>
      </c>
      <c r="H230" s="22">
        <v>0</v>
      </c>
      <c r="I230" s="20">
        <f t="shared" si="66"/>
        <v>-1554430</v>
      </c>
    </row>
    <row r="231" spans="1:9" ht="16.5" customHeight="1" x14ac:dyDescent="0.3">
      <c r="A231" s="420"/>
      <c r="B231" s="37"/>
      <c r="C231" s="388" t="s">
        <v>5</v>
      </c>
      <c r="D231" s="30" t="s">
        <v>31</v>
      </c>
      <c r="E231" s="31">
        <f>E225+E228</f>
        <v>7212000</v>
      </c>
      <c r="F231" s="31">
        <f t="shared" ref="F231:I231" si="71">F225+F228</f>
        <v>0</v>
      </c>
      <c r="G231" s="31">
        <f t="shared" si="71"/>
        <v>0</v>
      </c>
      <c r="H231" s="31">
        <f t="shared" si="71"/>
        <v>0</v>
      </c>
      <c r="I231" s="33">
        <f t="shared" si="71"/>
        <v>7212000</v>
      </c>
    </row>
    <row r="232" spans="1:9" x14ac:dyDescent="0.3">
      <c r="A232" s="420"/>
      <c r="B232" s="37"/>
      <c r="C232" s="389"/>
      <c r="D232" s="30" t="s">
        <v>30</v>
      </c>
      <c r="E232" s="31">
        <f t="shared" ref="E232:I232" si="72">E226+E229</f>
        <v>5657570</v>
      </c>
      <c r="F232" s="31">
        <f t="shared" si="72"/>
        <v>0</v>
      </c>
      <c r="G232" s="31">
        <f t="shared" si="72"/>
        <v>0</v>
      </c>
      <c r="H232" s="31">
        <f t="shared" si="72"/>
        <v>0</v>
      </c>
      <c r="I232" s="33">
        <f t="shared" si="72"/>
        <v>5657570</v>
      </c>
    </row>
    <row r="233" spans="1:9" x14ac:dyDescent="0.3">
      <c r="A233" s="420"/>
      <c r="B233" s="37"/>
      <c r="C233" s="389"/>
      <c r="D233" s="30" t="s">
        <v>31</v>
      </c>
      <c r="E233" s="31">
        <f t="shared" ref="E233:I233" si="73">E227+E230</f>
        <v>-1554430</v>
      </c>
      <c r="F233" s="31">
        <f t="shared" si="73"/>
        <v>0</v>
      </c>
      <c r="G233" s="31">
        <f t="shared" si="73"/>
        <v>0</v>
      </c>
      <c r="H233" s="31">
        <f t="shared" si="73"/>
        <v>0</v>
      </c>
      <c r="I233" s="33">
        <f t="shared" si="73"/>
        <v>-1554430</v>
      </c>
    </row>
    <row r="234" spans="1:9" x14ac:dyDescent="0.3">
      <c r="A234" s="420"/>
      <c r="B234" s="338" t="s">
        <v>5</v>
      </c>
      <c r="C234" s="339"/>
      <c r="D234" s="27" t="s">
        <v>31</v>
      </c>
      <c r="E234" s="28">
        <f>E150+E156+E171++E183+E195+E207+E222+E231</f>
        <v>73450240</v>
      </c>
      <c r="F234" s="28">
        <f t="shared" ref="F234:I234" si="74">F150+F156+F171++F183+F195+F207+F222+F231</f>
        <v>0</v>
      </c>
      <c r="G234" s="28">
        <f t="shared" si="74"/>
        <v>0</v>
      </c>
      <c r="H234" s="28">
        <f t="shared" si="74"/>
        <v>0</v>
      </c>
      <c r="I234" s="29">
        <f t="shared" si="74"/>
        <v>73450240</v>
      </c>
    </row>
    <row r="235" spans="1:9" x14ac:dyDescent="0.3">
      <c r="A235" s="420"/>
      <c r="B235" s="340"/>
      <c r="C235" s="341"/>
      <c r="D235" s="27" t="s">
        <v>30</v>
      </c>
      <c r="E235" s="28">
        <f>E151+E157+E172++E184+E196+E208+E223+E232</f>
        <v>62206137</v>
      </c>
      <c r="F235" s="28">
        <f t="shared" ref="F235:I235" si="75">F151+F157+F172++F184+F196+F208+F223+F232</f>
        <v>0</v>
      </c>
      <c r="G235" s="28">
        <f t="shared" si="75"/>
        <v>0</v>
      </c>
      <c r="H235" s="28">
        <f t="shared" si="75"/>
        <v>0</v>
      </c>
      <c r="I235" s="29">
        <f t="shared" si="75"/>
        <v>62206137</v>
      </c>
    </row>
    <row r="236" spans="1:9" x14ac:dyDescent="0.3">
      <c r="A236" s="421"/>
      <c r="B236" s="342"/>
      <c r="C236" s="343"/>
      <c r="D236" s="27" t="s">
        <v>33</v>
      </c>
      <c r="E236" s="28">
        <f t="shared" ref="E236:I236" si="76">E152+E158+E173++E185+E197+E209+E224+E233</f>
        <v>-11244103</v>
      </c>
      <c r="F236" s="28">
        <f t="shared" si="76"/>
        <v>0</v>
      </c>
      <c r="G236" s="28">
        <f t="shared" si="76"/>
        <v>0</v>
      </c>
      <c r="H236" s="28">
        <f t="shared" si="76"/>
        <v>0</v>
      </c>
      <c r="I236" s="29">
        <f t="shared" si="76"/>
        <v>-11116607</v>
      </c>
    </row>
    <row r="237" spans="1:9" x14ac:dyDescent="0.3">
      <c r="A237" s="40"/>
      <c r="B237" s="391" t="s">
        <v>39</v>
      </c>
      <c r="C237" s="392"/>
      <c r="D237" s="41" t="s">
        <v>31</v>
      </c>
      <c r="E237" s="42">
        <f>E234+E132+E120</f>
        <v>556256000</v>
      </c>
      <c r="F237" s="42">
        <f>F234+F132+F120</f>
        <v>0</v>
      </c>
      <c r="G237" s="42">
        <f>G234+G132+G120</f>
        <v>0</v>
      </c>
      <c r="H237" s="42">
        <f>H234+H132+H120</f>
        <v>0</v>
      </c>
      <c r="I237" s="43">
        <f>SUM(E237:H237)</f>
        <v>556256000</v>
      </c>
    </row>
    <row r="238" spans="1:9" x14ac:dyDescent="0.3">
      <c r="A238" s="44" t="s">
        <v>27</v>
      </c>
      <c r="B238" s="391"/>
      <c r="C238" s="392"/>
      <c r="D238" s="41" t="s">
        <v>30</v>
      </c>
      <c r="E238" s="42">
        <f>E235+E133+E121</f>
        <v>527531747</v>
      </c>
      <c r="F238" s="42">
        <f>F121+F133+F235</f>
        <v>0</v>
      </c>
      <c r="G238" s="42">
        <f>G121+G133+G235</f>
        <v>0</v>
      </c>
      <c r="H238" s="42">
        <f>H121+H133+H235</f>
        <v>0</v>
      </c>
      <c r="I238" s="43">
        <f>SUM(E238:H238)</f>
        <v>527531747</v>
      </c>
    </row>
    <row r="239" spans="1:9" x14ac:dyDescent="0.3">
      <c r="A239" s="45"/>
      <c r="B239" s="393"/>
      <c r="C239" s="394"/>
      <c r="D239" s="41" t="s">
        <v>33</v>
      </c>
      <c r="E239" s="42">
        <f>E236+E134+E122</f>
        <v>-28724253</v>
      </c>
      <c r="F239" s="42">
        <f>F238-F237</f>
        <v>0</v>
      </c>
      <c r="G239" s="42">
        <f>G238-G237</f>
        <v>0</v>
      </c>
      <c r="H239" s="42">
        <v>0</v>
      </c>
      <c r="I239" s="46">
        <f>SUM(E239:H239)</f>
        <v>-28724253</v>
      </c>
    </row>
    <row r="240" spans="1:9" x14ac:dyDescent="0.3">
      <c r="A240" s="386" t="s">
        <v>100</v>
      </c>
      <c r="B240" s="379" t="s">
        <v>107</v>
      </c>
      <c r="C240" s="360" t="s">
        <v>89</v>
      </c>
      <c r="D240" s="21" t="s">
        <v>31</v>
      </c>
      <c r="E240" s="22">
        <v>3890000</v>
      </c>
      <c r="F240" s="19">
        <v>0</v>
      </c>
      <c r="G240" s="19">
        <v>0</v>
      </c>
      <c r="H240" s="19">
        <v>0</v>
      </c>
      <c r="I240" s="20">
        <f>SUM(E240:H240)</f>
        <v>3890000</v>
      </c>
    </row>
    <row r="241" spans="1:9" x14ac:dyDescent="0.3">
      <c r="A241" s="358"/>
      <c r="B241" s="380"/>
      <c r="C241" s="328"/>
      <c r="D241" s="21" t="s">
        <v>30</v>
      </c>
      <c r="E241" s="22">
        <v>3890000</v>
      </c>
      <c r="F241" s="22">
        <v>0</v>
      </c>
      <c r="G241" s="22">
        <v>0</v>
      </c>
      <c r="H241" s="22">
        <v>0</v>
      </c>
      <c r="I241" s="20">
        <f t="shared" ref="I241:I242" si="77">SUM(E241:H241)</f>
        <v>3890000</v>
      </c>
    </row>
    <row r="242" spans="1:9" x14ac:dyDescent="0.3">
      <c r="A242" s="358"/>
      <c r="B242" s="380"/>
      <c r="C242" s="387"/>
      <c r="D242" s="21" t="s">
        <v>33</v>
      </c>
      <c r="E242" s="22">
        <f>E241-E240</f>
        <v>0</v>
      </c>
      <c r="F242" s="22">
        <v>0</v>
      </c>
      <c r="G242" s="22">
        <v>0</v>
      </c>
      <c r="H242" s="22">
        <v>0</v>
      </c>
      <c r="I242" s="20">
        <f t="shared" si="77"/>
        <v>0</v>
      </c>
    </row>
    <row r="243" spans="1:9" x14ac:dyDescent="0.3">
      <c r="A243" s="358"/>
      <c r="B243" s="47"/>
      <c r="C243" s="360" t="s">
        <v>90</v>
      </c>
      <c r="D243" s="21" t="s">
        <v>31</v>
      </c>
      <c r="E243" s="22">
        <v>5000000</v>
      </c>
      <c r="F243" s="19">
        <v>0</v>
      </c>
      <c r="G243" s="19">
        <v>0</v>
      </c>
      <c r="H243" s="19">
        <v>0</v>
      </c>
      <c r="I243" s="20">
        <f t="shared" ref="I243:I251" si="78">SUM(E243:H243)</f>
        <v>5000000</v>
      </c>
    </row>
    <row r="244" spans="1:9" x14ac:dyDescent="0.3">
      <c r="A244" s="358"/>
      <c r="B244" s="47"/>
      <c r="C244" s="328"/>
      <c r="D244" s="21" t="s">
        <v>30</v>
      </c>
      <c r="E244" s="22">
        <v>5000000</v>
      </c>
      <c r="F244" s="22">
        <v>0</v>
      </c>
      <c r="G244" s="22">
        <v>0</v>
      </c>
      <c r="H244" s="22">
        <v>0</v>
      </c>
      <c r="I244" s="20">
        <f t="shared" si="78"/>
        <v>5000000</v>
      </c>
    </row>
    <row r="245" spans="1:9" x14ac:dyDescent="0.3">
      <c r="A245" s="358"/>
      <c r="B245" s="47"/>
      <c r="C245" s="387"/>
      <c r="D245" s="21" t="s">
        <v>33</v>
      </c>
      <c r="E245" s="22">
        <f>E244-E243</f>
        <v>0</v>
      </c>
      <c r="F245" s="22">
        <v>0</v>
      </c>
      <c r="G245" s="22">
        <v>0</v>
      </c>
      <c r="H245" s="22">
        <v>0</v>
      </c>
      <c r="I245" s="20">
        <f t="shared" si="78"/>
        <v>0</v>
      </c>
    </row>
    <row r="246" spans="1:9" x14ac:dyDescent="0.3">
      <c r="A246" s="358"/>
      <c r="B246" s="380"/>
      <c r="C246" s="388" t="s">
        <v>5</v>
      </c>
      <c r="D246" s="30" t="s">
        <v>31</v>
      </c>
      <c r="E246" s="31">
        <f>E240+E243</f>
        <v>8890000</v>
      </c>
      <c r="F246" s="31">
        <f t="shared" ref="F246:I246" si="79">F240+F243</f>
        <v>0</v>
      </c>
      <c r="G246" s="31">
        <f t="shared" si="79"/>
        <v>0</v>
      </c>
      <c r="H246" s="31">
        <f t="shared" si="79"/>
        <v>0</v>
      </c>
      <c r="I246" s="33">
        <f t="shared" si="79"/>
        <v>8890000</v>
      </c>
    </row>
    <row r="247" spans="1:9" x14ac:dyDescent="0.3">
      <c r="A247" s="358"/>
      <c r="B247" s="380"/>
      <c r="C247" s="389"/>
      <c r="D247" s="30" t="s">
        <v>30</v>
      </c>
      <c r="E247" s="31">
        <f t="shared" ref="E247:I247" si="80">E241+E244</f>
        <v>8890000</v>
      </c>
      <c r="F247" s="31">
        <f t="shared" si="80"/>
        <v>0</v>
      </c>
      <c r="G247" s="31">
        <f t="shared" si="80"/>
        <v>0</v>
      </c>
      <c r="H247" s="31">
        <f t="shared" si="80"/>
        <v>0</v>
      </c>
      <c r="I247" s="33">
        <f t="shared" si="80"/>
        <v>8890000</v>
      </c>
    </row>
    <row r="248" spans="1:9" x14ac:dyDescent="0.3">
      <c r="A248" s="358"/>
      <c r="B248" s="380"/>
      <c r="C248" s="389"/>
      <c r="D248" s="30" t="s">
        <v>31</v>
      </c>
      <c r="E248" s="31">
        <f>E247-E246</f>
        <v>0</v>
      </c>
      <c r="F248" s="31">
        <f t="shared" ref="F248:I248" si="81">F242+F245</f>
        <v>0</v>
      </c>
      <c r="G248" s="31">
        <f t="shared" si="81"/>
        <v>0</v>
      </c>
      <c r="H248" s="31">
        <f t="shared" si="81"/>
        <v>0</v>
      </c>
      <c r="I248" s="33">
        <f t="shared" si="81"/>
        <v>0</v>
      </c>
    </row>
    <row r="249" spans="1:9" x14ac:dyDescent="0.3">
      <c r="A249" s="358"/>
      <c r="B249" s="379" t="s">
        <v>108</v>
      </c>
      <c r="C249" s="360" t="s">
        <v>89</v>
      </c>
      <c r="D249" s="21" t="s">
        <v>31</v>
      </c>
      <c r="E249" s="22">
        <v>1250000</v>
      </c>
      <c r="F249" s="19">
        <v>0</v>
      </c>
      <c r="G249" s="19">
        <v>0</v>
      </c>
      <c r="H249" s="19">
        <v>0</v>
      </c>
      <c r="I249" s="20">
        <f t="shared" si="78"/>
        <v>1250000</v>
      </c>
    </row>
    <row r="250" spans="1:9" x14ac:dyDescent="0.3">
      <c r="A250" s="358"/>
      <c r="B250" s="380"/>
      <c r="C250" s="328"/>
      <c r="D250" s="21" t="s">
        <v>30</v>
      </c>
      <c r="E250" s="22">
        <v>1225000</v>
      </c>
      <c r="F250" s="22">
        <v>0</v>
      </c>
      <c r="G250" s="22">
        <v>0</v>
      </c>
      <c r="H250" s="22">
        <v>0</v>
      </c>
      <c r="I250" s="20">
        <f t="shared" si="78"/>
        <v>1225000</v>
      </c>
    </row>
    <row r="251" spans="1:9" x14ac:dyDescent="0.3">
      <c r="A251" s="358"/>
      <c r="B251" s="380"/>
      <c r="C251" s="387"/>
      <c r="D251" s="21" t="s">
        <v>33</v>
      </c>
      <c r="E251" s="22">
        <f>E250-E249</f>
        <v>-25000</v>
      </c>
      <c r="F251" s="22">
        <v>0</v>
      </c>
      <c r="G251" s="22">
        <v>0</v>
      </c>
      <c r="H251" s="22">
        <v>0</v>
      </c>
      <c r="I251" s="20">
        <f t="shared" si="78"/>
        <v>-25000</v>
      </c>
    </row>
    <row r="252" spans="1:9" x14ac:dyDescent="0.3">
      <c r="A252" s="358"/>
      <c r="B252" s="380"/>
      <c r="C252" s="388" t="s">
        <v>5</v>
      </c>
      <c r="D252" s="30" t="s">
        <v>31</v>
      </c>
      <c r="E252" s="31">
        <f>E249</f>
        <v>1250000</v>
      </c>
      <c r="F252" s="31">
        <f t="shared" ref="F252:I252" si="82">F249</f>
        <v>0</v>
      </c>
      <c r="G252" s="31">
        <f t="shared" si="82"/>
        <v>0</v>
      </c>
      <c r="H252" s="31">
        <f t="shared" si="82"/>
        <v>0</v>
      </c>
      <c r="I252" s="33">
        <f t="shared" si="82"/>
        <v>1250000</v>
      </c>
    </row>
    <row r="253" spans="1:9" x14ac:dyDescent="0.3">
      <c r="A253" s="358"/>
      <c r="B253" s="380"/>
      <c r="C253" s="389"/>
      <c r="D253" s="30" t="s">
        <v>30</v>
      </c>
      <c r="E253" s="31">
        <f t="shared" ref="E253:I253" si="83">E250</f>
        <v>1225000</v>
      </c>
      <c r="F253" s="31">
        <f t="shared" si="83"/>
        <v>0</v>
      </c>
      <c r="G253" s="31">
        <f t="shared" si="83"/>
        <v>0</v>
      </c>
      <c r="H253" s="31">
        <f t="shared" si="83"/>
        <v>0</v>
      </c>
      <c r="I253" s="33">
        <f t="shared" si="83"/>
        <v>1225000</v>
      </c>
    </row>
    <row r="254" spans="1:9" x14ac:dyDescent="0.3">
      <c r="A254" s="358"/>
      <c r="B254" s="390"/>
      <c r="C254" s="389"/>
      <c r="D254" s="30" t="s">
        <v>31</v>
      </c>
      <c r="E254" s="31">
        <f t="shared" ref="E254:I254" si="84">E251</f>
        <v>-25000</v>
      </c>
      <c r="F254" s="31">
        <f t="shared" si="84"/>
        <v>0</v>
      </c>
      <c r="G254" s="31">
        <f t="shared" si="84"/>
        <v>0</v>
      </c>
      <c r="H254" s="31">
        <f t="shared" si="84"/>
        <v>0</v>
      </c>
      <c r="I254" s="33">
        <f t="shared" si="84"/>
        <v>-25000</v>
      </c>
    </row>
    <row r="255" spans="1:9" x14ac:dyDescent="0.3">
      <c r="A255" s="358"/>
      <c r="B255" s="379" t="s">
        <v>58</v>
      </c>
      <c r="C255" s="360" t="s">
        <v>90</v>
      </c>
      <c r="D255" s="21" t="s">
        <v>31</v>
      </c>
      <c r="E255" s="22">
        <v>800000</v>
      </c>
      <c r="F255" s="19">
        <v>0</v>
      </c>
      <c r="G255" s="19">
        <v>0</v>
      </c>
      <c r="H255" s="19">
        <v>0</v>
      </c>
      <c r="I255" s="20">
        <f t="shared" ref="I255:I257" si="85">SUM(E255:H255)</f>
        <v>800000</v>
      </c>
    </row>
    <row r="256" spans="1:9" x14ac:dyDescent="0.3">
      <c r="A256" s="358"/>
      <c r="B256" s="380"/>
      <c r="C256" s="328"/>
      <c r="D256" s="21" t="s">
        <v>30</v>
      </c>
      <c r="E256" s="22">
        <v>800000</v>
      </c>
      <c r="F256" s="22">
        <v>0</v>
      </c>
      <c r="G256" s="22">
        <v>0</v>
      </c>
      <c r="H256" s="22">
        <v>0</v>
      </c>
      <c r="I256" s="20">
        <f t="shared" si="85"/>
        <v>800000</v>
      </c>
    </row>
    <row r="257" spans="1:9" x14ac:dyDescent="0.3">
      <c r="A257" s="358"/>
      <c r="B257" s="380"/>
      <c r="C257" s="387"/>
      <c r="D257" s="21" t="s">
        <v>33</v>
      </c>
      <c r="E257" s="22">
        <f>E256-E255</f>
        <v>0</v>
      </c>
      <c r="F257" s="22">
        <v>0</v>
      </c>
      <c r="G257" s="22">
        <v>0</v>
      </c>
      <c r="H257" s="22">
        <v>0</v>
      </c>
      <c r="I257" s="20">
        <f t="shared" si="85"/>
        <v>0</v>
      </c>
    </row>
    <row r="258" spans="1:9" x14ac:dyDescent="0.3">
      <c r="A258" s="358"/>
      <c r="B258" s="380"/>
      <c r="C258" s="388" t="s">
        <v>5</v>
      </c>
      <c r="D258" s="30" t="s">
        <v>31</v>
      </c>
      <c r="E258" s="31">
        <f>E255</f>
        <v>800000</v>
      </c>
      <c r="F258" s="31">
        <f t="shared" ref="F258:I258" si="86">F255</f>
        <v>0</v>
      </c>
      <c r="G258" s="31">
        <f t="shared" si="86"/>
        <v>0</v>
      </c>
      <c r="H258" s="31">
        <f t="shared" si="86"/>
        <v>0</v>
      </c>
      <c r="I258" s="33">
        <f t="shared" si="86"/>
        <v>800000</v>
      </c>
    </row>
    <row r="259" spans="1:9" x14ac:dyDescent="0.3">
      <c r="A259" s="358"/>
      <c r="B259" s="380"/>
      <c r="C259" s="389"/>
      <c r="D259" s="30" t="s">
        <v>30</v>
      </c>
      <c r="E259" s="31">
        <f t="shared" ref="E259:I259" si="87">E256</f>
        <v>800000</v>
      </c>
      <c r="F259" s="31">
        <f t="shared" si="87"/>
        <v>0</v>
      </c>
      <c r="G259" s="31">
        <f t="shared" si="87"/>
        <v>0</v>
      </c>
      <c r="H259" s="31">
        <f t="shared" si="87"/>
        <v>0</v>
      </c>
      <c r="I259" s="33">
        <f t="shared" si="87"/>
        <v>800000</v>
      </c>
    </row>
    <row r="260" spans="1:9" x14ac:dyDescent="0.3">
      <c r="A260" s="359"/>
      <c r="B260" s="380"/>
      <c r="C260" s="389"/>
      <c r="D260" s="30" t="s">
        <v>31</v>
      </c>
      <c r="E260" s="31">
        <f t="shared" ref="E260:I260" si="88">E257</f>
        <v>0</v>
      </c>
      <c r="F260" s="31">
        <f t="shared" si="88"/>
        <v>0</v>
      </c>
      <c r="G260" s="31">
        <f t="shared" si="88"/>
        <v>0</v>
      </c>
      <c r="H260" s="31">
        <f t="shared" si="88"/>
        <v>0</v>
      </c>
      <c r="I260" s="33">
        <f t="shared" si="88"/>
        <v>0</v>
      </c>
    </row>
    <row r="261" spans="1:9" x14ac:dyDescent="0.3">
      <c r="A261" s="352" t="s">
        <v>13</v>
      </c>
      <c r="B261" s="355" t="s">
        <v>5</v>
      </c>
      <c r="C261" s="356"/>
      <c r="D261" s="41" t="s">
        <v>31</v>
      </c>
      <c r="E261" s="42">
        <f>E246+E252+E258</f>
        <v>10940000</v>
      </c>
      <c r="F261" s="42">
        <f t="shared" ref="F261:I261" si="89">F240+F243+F249+F258</f>
        <v>0</v>
      </c>
      <c r="G261" s="42">
        <f t="shared" si="89"/>
        <v>0</v>
      </c>
      <c r="H261" s="42">
        <f t="shared" si="89"/>
        <v>0</v>
      </c>
      <c r="I261" s="46">
        <f t="shared" si="89"/>
        <v>10940000</v>
      </c>
    </row>
    <row r="262" spans="1:9" x14ac:dyDescent="0.3">
      <c r="A262" s="353"/>
      <c r="B262" s="355"/>
      <c r="C262" s="356"/>
      <c r="D262" s="41" t="s">
        <v>30</v>
      </c>
      <c r="E262" s="42">
        <f t="shared" ref="E262:E263" si="90">E247+E253+E259</f>
        <v>10915000</v>
      </c>
      <c r="F262" s="42">
        <f t="shared" ref="F262:I263" si="91">F241+F244+F250+F259</f>
        <v>0</v>
      </c>
      <c r="G262" s="42">
        <f t="shared" si="91"/>
        <v>0</v>
      </c>
      <c r="H262" s="42">
        <f t="shared" si="91"/>
        <v>0</v>
      </c>
      <c r="I262" s="46">
        <f t="shared" si="91"/>
        <v>10915000</v>
      </c>
    </row>
    <row r="263" spans="1:9" x14ac:dyDescent="0.3">
      <c r="A263" s="354"/>
      <c r="B263" s="355"/>
      <c r="C263" s="356"/>
      <c r="D263" s="41" t="s">
        <v>33</v>
      </c>
      <c r="E263" s="42">
        <f t="shared" si="90"/>
        <v>-25000</v>
      </c>
      <c r="F263" s="42">
        <f t="shared" si="91"/>
        <v>0</v>
      </c>
      <c r="G263" s="42">
        <f t="shared" si="91"/>
        <v>0</v>
      </c>
      <c r="H263" s="42">
        <f t="shared" si="91"/>
        <v>0</v>
      </c>
      <c r="I263" s="46">
        <f t="shared" si="91"/>
        <v>-25000</v>
      </c>
    </row>
    <row r="264" spans="1:9" x14ac:dyDescent="0.3">
      <c r="A264" s="357" t="s">
        <v>101</v>
      </c>
      <c r="B264" s="380" t="s">
        <v>106</v>
      </c>
      <c r="C264" s="367" t="s">
        <v>11</v>
      </c>
      <c r="D264" s="21" t="s">
        <v>31</v>
      </c>
      <c r="E264" s="22">
        <v>4300000</v>
      </c>
      <c r="F264" s="19">
        <v>0</v>
      </c>
      <c r="G264" s="19">
        <v>0</v>
      </c>
      <c r="H264" s="19">
        <v>0</v>
      </c>
      <c r="I264" s="20">
        <f>SUM(E264:H264)</f>
        <v>4300000</v>
      </c>
    </row>
    <row r="265" spans="1:9" x14ac:dyDescent="0.3">
      <c r="A265" s="358"/>
      <c r="B265" s="380"/>
      <c r="C265" s="367"/>
      <c r="D265" s="21" t="s">
        <v>30</v>
      </c>
      <c r="E265" s="22">
        <v>4300000</v>
      </c>
      <c r="F265" s="22">
        <v>0</v>
      </c>
      <c r="G265" s="22">
        <v>0</v>
      </c>
      <c r="H265" s="22">
        <v>0</v>
      </c>
      <c r="I265" s="20">
        <f t="shared" ref="I265:I272" si="92">SUM(E265:H265)</f>
        <v>4300000</v>
      </c>
    </row>
    <row r="266" spans="1:9" x14ac:dyDescent="0.3">
      <c r="A266" s="358"/>
      <c r="B266" s="380"/>
      <c r="C266" s="382"/>
      <c r="D266" s="21" t="s">
        <v>33</v>
      </c>
      <c r="E266" s="22">
        <f>E265-E264</f>
        <v>0</v>
      </c>
      <c r="F266" s="22">
        <v>0</v>
      </c>
      <c r="G266" s="22">
        <v>0</v>
      </c>
      <c r="H266" s="22">
        <v>0</v>
      </c>
      <c r="I266" s="20">
        <f t="shared" si="92"/>
        <v>0</v>
      </c>
    </row>
    <row r="267" spans="1:9" x14ac:dyDescent="0.3">
      <c r="A267" s="358"/>
      <c r="B267" s="48"/>
      <c r="C267" s="381" t="s">
        <v>4</v>
      </c>
      <c r="D267" s="21" t="s">
        <v>31</v>
      </c>
      <c r="E267" s="22">
        <v>990000</v>
      </c>
      <c r="F267" s="19">
        <v>0</v>
      </c>
      <c r="G267" s="19">
        <v>0</v>
      </c>
      <c r="H267" s="19">
        <v>0</v>
      </c>
      <c r="I267" s="20">
        <f t="shared" si="92"/>
        <v>990000</v>
      </c>
    </row>
    <row r="268" spans="1:9" x14ac:dyDescent="0.3">
      <c r="A268" s="358"/>
      <c r="B268" s="48"/>
      <c r="C268" s="367"/>
      <c r="D268" s="21" t="s">
        <v>30</v>
      </c>
      <c r="E268" s="22">
        <v>990000</v>
      </c>
      <c r="F268" s="22">
        <v>0</v>
      </c>
      <c r="G268" s="22">
        <v>0</v>
      </c>
      <c r="H268" s="22">
        <v>0</v>
      </c>
      <c r="I268" s="20">
        <f t="shared" si="92"/>
        <v>990000</v>
      </c>
    </row>
    <row r="269" spans="1:9" x14ac:dyDescent="0.3">
      <c r="A269" s="358"/>
      <c r="B269" s="48"/>
      <c r="C269" s="382"/>
      <c r="D269" s="21" t="s">
        <v>33</v>
      </c>
      <c r="E269" s="22">
        <f>E268-E267</f>
        <v>0</v>
      </c>
      <c r="F269" s="22">
        <v>0</v>
      </c>
      <c r="G269" s="22">
        <v>0</v>
      </c>
      <c r="H269" s="22">
        <v>0</v>
      </c>
      <c r="I269" s="20">
        <f t="shared" si="92"/>
        <v>0</v>
      </c>
    </row>
    <row r="270" spans="1:9" ht="16.5" customHeight="1" x14ac:dyDescent="0.3">
      <c r="A270" s="358"/>
      <c r="B270" s="48"/>
      <c r="C270" s="366" t="s">
        <v>14</v>
      </c>
      <c r="D270" s="21" t="s">
        <v>31</v>
      </c>
      <c r="E270" s="22">
        <v>5210000</v>
      </c>
      <c r="F270" s="19">
        <v>0</v>
      </c>
      <c r="G270" s="19">
        <v>0</v>
      </c>
      <c r="H270" s="19">
        <v>0</v>
      </c>
      <c r="I270" s="20">
        <f t="shared" si="92"/>
        <v>5210000</v>
      </c>
    </row>
    <row r="271" spans="1:9" x14ac:dyDescent="0.3">
      <c r="A271" s="358"/>
      <c r="B271" s="48"/>
      <c r="C271" s="367"/>
      <c r="D271" s="21" t="s">
        <v>30</v>
      </c>
      <c r="E271" s="22">
        <v>5210000</v>
      </c>
      <c r="F271" s="22">
        <v>0</v>
      </c>
      <c r="G271" s="22">
        <v>0</v>
      </c>
      <c r="H271" s="22">
        <v>0</v>
      </c>
      <c r="I271" s="20">
        <f t="shared" si="92"/>
        <v>5210000</v>
      </c>
    </row>
    <row r="272" spans="1:9" x14ac:dyDescent="0.3">
      <c r="A272" s="358"/>
      <c r="B272" s="48"/>
      <c r="C272" s="368"/>
      <c r="D272" s="21" t="s">
        <v>33</v>
      </c>
      <c r="E272" s="22">
        <f>E271-E270</f>
        <v>0</v>
      </c>
      <c r="F272" s="22">
        <v>0</v>
      </c>
      <c r="G272" s="22">
        <v>0</v>
      </c>
      <c r="H272" s="22">
        <v>0</v>
      </c>
      <c r="I272" s="20">
        <f t="shared" si="92"/>
        <v>0</v>
      </c>
    </row>
    <row r="273" spans="1:9" x14ac:dyDescent="0.3">
      <c r="A273" s="358"/>
      <c r="B273" s="48"/>
      <c r="C273" s="49"/>
      <c r="D273" s="50" t="s">
        <v>31</v>
      </c>
      <c r="E273" s="51">
        <f>E270+E267+E264</f>
        <v>10500000</v>
      </c>
      <c r="F273" s="24">
        <v>0</v>
      </c>
      <c r="G273" s="24">
        <v>0</v>
      </c>
      <c r="H273" s="24">
        <v>0</v>
      </c>
      <c r="I273" s="52">
        <f>SUM(E273:H273)</f>
        <v>10500000</v>
      </c>
    </row>
    <row r="274" spans="1:9" x14ac:dyDescent="0.3">
      <c r="A274" s="358"/>
      <c r="B274" s="48"/>
      <c r="C274" s="49" t="s">
        <v>21</v>
      </c>
      <c r="D274" s="50" t="s">
        <v>30</v>
      </c>
      <c r="E274" s="51">
        <f t="shared" ref="E274:E275" si="93">E271+E268+E265</f>
        <v>10500000</v>
      </c>
      <c r="F274" s="24">
        <v>0</v>
      </c>
      <c r="G274" s="24">
        <v>0</v>
      </c>
      <c r="H274" s="24">
        <v>0</v>
      </c>
      <c r="I274" s="52">
        <f t="shared" ref="I274:I275" si="94">SUM(E274:H274)</f>
        <v>10500000</v>
      </c>
    </row>
    <row r="275" spans="1:9" x14ac:dyDescent="0.3">
      <c r="A275" s="358"/>
      <c r="B275" s="48"/>
      <c r="C275" s="49"/>
      <c r="D275" s="50" t="s">
        <v>33</v>
      </c>
      <c r="E275" s="51">
        <f t="shared" si="93"/>
        <v>0</v>
      </c>
      <c r="F275" s="24">
        <v>0</v>
      </c>
      <c r="G275" s="24">
        <v>0</v>
      </c>
      <c r="H275" s="24">
        <v>0</v>
      </c>
      <c r="I275" s="52">
        <f t="shared" si="94"/>
        <v>0</v>
      </c>
    </row>
    <row r="276" spans="1:9" ht="16.5" customHeight="1" x14ac:dyDescent="0.3">
      <c r="A276" s="358"/>
      <c r="B276" s="379" t="s">
        <v>109</v>
      </c>
      <c r="C276" s="381" t="s">
        <v>11</v>
      </c>
      <c r="D276" s="21" t="s">
        <v>31</v>
      </c>
      <c r="E276" s="22">
        <v>3700000</v>
      </c>
      <c r="F276" s="22">
        <v>0</v>
      </c>
      <c r="G276" s="22">
        <v>0</v>
      </c>
      <c r="H276" s="22">
        <v>0</v>
      </c>
      <c r="I276" s="20">
        <f t="shared" ref="I276:I305" si="95">SUM(E276:H276)</f>
        <v>3700000</v>
      </c>
    </row>
    <row r="277" spans="1:9" x14ac:dyDescent="0.3">
      <c r="A277" s="358"/>
      <c r="B277" s="380"/>
      <c r="C277" s="367"/>
      <c r="D277" s="21" t="s">
        <v>30</v>
      </c>
      <c r="E277" s="22">
        <v>3700000</v>
      </c>
      <c r="F277" s="22">
        <v>0</v>
      </c>
      <c r="G277" s="22">
        <v>0</v>
      </c>
      <c r="H277" s="22">
        <v>0</v>
      </c>
      <c r="I277" s="20">
        <f t="shared" si="95"/>
        <v>3700000</v>
      </c>
    </row>
    <row r="278" spans="1:9" x14ac:dyDescent="0.3">
      <c r="A278" s="358"/>
      <c r="B278" s="380"/>
      <c r="C278" s="382"/>
      <c r="D278" s="21" t="s">
        <v>33</v>
      </c>
      <c r="E278" s="22">
        <f>E277-E276</f>
        <v>0</v>
      </c>
      <c r="F278" s="19">
        <v>0</v>
      </c>
      <c r="G278" s="19">
        <v>0</v>
      </c>
      <c r="H278" s="19">
        <v>0</v>
      </c>
      <c r="I278" s="20">
        <f t="shared" si="95"/>
        <v>0</v>
      </c>
    </row>
    <row r="279" spans="1:9" x14ac:dyDescent="0.3">
      <c r="A279" s="358"/>
      <c r="B279" s="34"/>
      <c r="C279" s="366" t="s">
        <v>91</v>
      </c>
      <c r="D279" s="21" t="s">
        <v>31</v>
      </c>
      <c r="E279" s="22">
        <v>835000</v>
      </c>
      <c r="F279" s="22">
        <v>0</v>
      </c>
      <c r="G279" s="22">
        <v>0</v>
      </c>
      <c r="H279" s="22">
        <v>0</v>
      </c>
      <c r="I279" s="20">
        <f t="shared" si="95"/>
        <v>835000</v>
      </c>
    </row>
    <row r="280" spans="1:9" x14ac:dyDescent="0.3">
      <c r="A280" s="358"/>
      <c r="B280" s="34"/>
      <c r="C280" s="367"/>
      <c r="D280" s="21" t="s">
        <v>30</v>
      </c>
      <c r="E280" s="22">
        <v>835000</v>
      </c>
      <c r="F280" s="22">
        <v>0</v>
      </c>
      <c r="G280" s="22">
        <v>0</v>
      </c>
      <c r="H280" s="22">
        <v>0</v>
      </c>
      <c r="I280" s="20">
        <f t="shared" si="95"/>
        <v>835000</v>
      </c>
    </row>
    <row r="281" spans="1:9" x14ac:dyDescent="0.3">
      <c r="A281" s="358"/>
      <c r="B281" s="34"/>
      <c r="C281" s="368"/>
      <c r="D281" s="21" t="s">
        <v>33</v>
      </c>
      <c r="E281" s="22">
        <f>E280-E279</f>
        <v>0</v>
      </c>
      <c r="F281" s="19">
        <v>0</v>
      </c>
      <c r="G281" s="19">
        <v>0</v>
      </c>
      <c r="H281" s="19">
        <v>0</v>
      </c>
      <c r="I281" s="20">
        <f t="shared" si="95"/>
        <v>0</v>
      </c>
    </row>
    <row r="282" spans="1:9" x14ac:dyDescent="0.3">
      <c r="A282" s="358"/>
      <c r="B282" s="34"/>
      <c r="C282" s="366" t="s">
        <v>14</v>
      </c>
      <c r="D282" s="21" t="s">
        <v>31</v>
      </c>
      <c r="E282" s="22">
        <v>2715000</v>
      </c>
      <c r="F282" s="22">
        <v>0</v>
      </c>
      <c r="G282" s="22">
        <v>0</v>
      </c>
      <c r="H282" s="22">
        <v>0</v>
      </c>
      <c r="I282" s="20">
        <f t="shared" si="95"/>
        <v>2715000</v>
      </c>
    </row>
    <row r="283" spans="1:9" x14ac:dyDescent="0.3">
      <c r="A283" s="358"/>
      <c r="B283" s="34"/>
      <c r="C283" s="367"/>
      <c r="D283" s="21" t="s">
        <v>30</v>
      </c>
      <c r="E283" s="22">
        <v>2715000</v>
      </c>
      <c r="F283" s="22">
        <v>0</v>
      </c>
      <c r="G283" s="22">
        <v>0</v>
      </c>
      <c r="H283" s="22">
        <v>0</v>
      </c>
      <c r="I283" s="20">
        <f t="shared" si="95"/>
        <v>2715000</v>
      </c>
    </row>
    <row r="284" spans="1:9" x14ac:dyDescent="0.3">
      <c r="A284" s="358"/>
      <c r="B284" s="34"/>
      <c r="C284" s="368"/>
      <c r="D284" s="21" t="s">
        <v>33</v>
      </c>
      <c r="E284" s="22">
        <f>E283-E282</f>
        <v>0</v>
      </c>
      <c r="F284" s="22">
        <v>0</v>
      </c>
      <c r="G284" s="22">
        <v>0</v>
      </c>
      <c r="H284" s="22">
        <v>0</v>
      </c>
      <c r="I284" s="20">
        <f t="shared" si="95"/>
        <v>0</v>
      </c>
    </row>
    <row r="285" spans="1:9" x14ac:dyDescent="0.3">
      <c r="A285" s="358"/>
      <c r="B285" s="34"/>
      <c r="C285" s="49"/>
      <c r="D285" s="50" t="s">
        <v>31</v>
      </c>
      <c r="E285" s="51">
        <f>E276+E279+E282</f>
        <v>7250000</v>
      </c>
      <c r="F285" s="24">
        <v>0</v>
      </c>
      <c r="G285" s="24">
        <v>0</v>
      </c>
      <c r="H285" s="24">
        <v>0</v>
      </c>
      <c r="I285" s="52">
        <f t="shared" si="95"/>
        <v>7250000</v>
      </c>
    </row>
    <row r="286" spans="1:9" x14ac:dyDescent="0.3">
      <c r="A286" s="358"/>
      <c r="B286" s="34"/>
      <c r="C286" s="49" t="s">
        <v>21</v>
      </c>
      <c r="D286" s="50" t="s">
        <v>30</v>
      </c>
      <c r="E286" s="51">
        <f>E277+E280+E283</f>
        <v>7250000</v>
      </c>
      <c r="F286" s="24">
        <v>0</v>
      </c>
      <c r="G286" s="24">
        <v>0</v>
      </c>
      <c r="H286" s="24">
        <v>0</v>
      </c>
      <c r="I286" s="52">
        <f t="shared" si="95"/>
        <v>7250000</v>
      </c>
    </row>
    <row r="287" spans="1:9" x14ac:dyDescent="0.3">
      <c r="A287" s="358"/>
      <c r="B287" s="53"/>
      <c r="C287" s="54"/>
      <c r="D287" s="50" t="s">
        <v>33</v>
      </c>
      <c r="E287" s="51">
        <f>E286-E285</f>
        <v>0</v>
      </c>
      <c r="F287" s="24">
        <v>0</v>
      </c>
      <c r="G287" s="24">
        <v>0</v>
      </c>
      <c r="H287" s="24">
        <v>0</v>
      </c>
      <c r="I287" s="52">
        <f t="shared" si="95"/>
        <v>0</v>
      </c>
    </row>
    <row r="288" spans="1:9" ht="16.5" customHeight="1" x14ac:dyDescent="0.3">
      <c r="A288" s="358"/>
      <c r="B288" s="379" t="s">
        <v>108</v>
      </c>
      <c r="C288" s="381" t="s">
        <v>11</v>
      </c>
      <c r="D288" s="21" t="s">
        <v>31</v>
      </c>
      <c r="E288" s="22">
        <v>3700000</v>
      </c>
      <c r="F288" s="22">
        <v>0</v>
      </c>
      <c r="G288" s="22">
        <v>0</v>
      </c>
      <c r="H288" s="22">
        <v>0</v>
      </c>
      <c r="I288" s="20">
        <f t="shared" ref="I288:I293" si="96">SUM(E288:H288)</f>
        <v>3700000</v>
      </c>
    </row>
    <row r="289" spans="1:9" x14ac:dyDescent="0.3">
      <c r="A289" s="358"/>
      <c r="B289" s="380"/>
      <c r="C289" s="367"/>
      <c r="D289" s="21" t="s">
        <v>30</v>
      </c>
      <c r="E289" s="22">
        <v>3700000</v>
      </c>
      <c r="F289" s="22">
        <v>0</v>
      </c>
      <c r="G289" s="22">
        <v>0</v>
      </c>
      <c r="H289" s="22">
        <v>0</v>
      </c>
      <c r="I289" s="20">
        <f t="shared" si="96"/>
        <v>3700000</v>
      </c>
    </row>
    <row r="290" spans="1:9" x14ac:dyDescent="0.3">
      <c r="A290" s="358"/>
      <c r="B290" s="380"/>
      <c r="C290" s="382"/>
      <c r="D290" s="21" t="s">
        <v>33</v>
      </c>
      <c r="E290" s="22">
        <f>E289-E288</f>
        <v>0</v>
      </c>
      <c r="F290" s="19">
        <v>0</v>
      </c>
      <c r="G290" s="19">
        <v>0</v>
      </c>
      <c r="H290" s="19">
        <v>0</v>
      </c>
      <c r="I290" s="20">
        <f t="shared" si="96"/>
        <v>0</v>
      </c>
    </row>
    <row r="291" spans="1:9" x14ac:dyDescent="0.3">
      <c r="A291" s="358"/>
      <c r="B291" s="34"/>
      <c r="C291" s="49"/>
      <c r="D291" s="50" t="s">
        <v>31</v>
      </c>
      <c r="E291" s="51">
        <f>E288</f>
        <v>3700000</v>
      </c>
      <c r="F291" s="24">
        <v>0</v>
      </c>
      <c r="G291" s="24">
        <v>0</v>
      </c>
      <c r="H291" s="24">
        <v>0</v>
      </c>
      <c r="I291" s="52">
        <f t="shared" si="96"/>
        <v>3700000</v>
      </c>
    </row>
    <row r="292" spans="1:9" x14ac:dyDescent="0.3">
      <c r="A292" s="358"/>
      <c r="B292" s="34"/>
      <c r="C292" s="49" t="s">
        <v>21</v>
      </c>
      <c r="D292" s="50" t="s">
        <v>30</v>
      </c>
      <c r="E292" s="51">
        <f t="shared" ref="E292:E293" si="97">E289</f>
        <v>3700000</v>
      </c>
      <c r="F292" s="24">
        <v>0</v>
      </c>
      <c r="G292" s="24">
        <v>0</v>
      </c>
      <c r="H292" s="24">
        <v>0</v>
      </c>
      <c r="I292" s="52">
        <f t="shared" si="96"/>
        <v>3700000</v>
      </c>
    </row>
    <row r="293" spans="1:9" x14ac:dyDescent="0.3">
      <c r="A293" s="358"/>
      <c r="B293" s="53"/>
      <c r="C293" s="54"/>
      <c r="D293" s="50" t="s">
        <v>33</v>
      </c>
      <c r="E293" s="51">
        <f t="shared" si="97"/>
        <v>0</v>
      </c>
      <c r="F293" s="24">
        <v>0</v>
      </c>
      <c r="G293" s="24">
        <v>0</v>
      </c>
      <c r="H293" s="24">
        <v>0</v>
      </c>
      <c r="I293" s="52">
        <f t="shared" si="96"/>
        <v>0</v>
      </c>
    </row>
    <row r="294" spans="1:9" ht="16.5" customHeight="1" x14ac:dyDescent="0.3">
      <c r="A294" s="358"/>
      <c r="B294" s="376" t="s">
        <v>110</v>
      </c>
      <c r="C294" s="383" t="s">
        <v>92</v>
      </c>
      <c r="D294" s="21" t="s">
        <v>31</v>
      </c>
      <c r="E294" s="22">
        <v>2450000</v>
      </c>
      <c r="F294" s="22">
        <v>0</v>
      </c>
      <c r="G294" s="22">
        <v>0</v>
      </c>
      <c r="H294" s="22">
        <v>0</v>
      </c>
      <c r="I294" s="20">
        <f t="shared" si="95"/>
        <v>2450000</v>
      </c>
    </row>
    <row r="295" spans="1:9" x14ac:dyDescent="0.3">
      <c r="A295" s="358"/>
      <c r="B295" s="377"/>
      <c r="C295" s="384"/>
      <c r="D295" s="21" t="s">
        <v>30</v>
      </c>
      <c r="E295" s="22">
        <v>2450000</v>
      </c>
      <c r="F295" s="22">
        <v>0</v>
      </c>
      <c r="G295" s="22">
        <v>0</v>
      </c>
      <c r="H295" s="22">
        <v>0</v>
      </c>
      <c r="I295" s="20">
        <f t="shared" si="95"/>
        <v>2450000</v>
      </c>
    </row>
    <row r="296" spans="1:9" x14ac:dyDescent="0.3">
      <c r="A296" s="358"/>
      <c r="B296" s="377"/>
      <c r="C296" s="385"/>
      <c r="D296" s="21" t="s">
        <v>33</v>
      </c>
      <c r="E296" s="22">
        <f>E295-E294</f>
        <v>0</v>
      </c>
      <c r="F296" s="19">
        <v>0</v>
      </c>
      <c r="G296" s="19">
        <v>0</v>
      </c>
      <c r="H296" s="19">
        <v>0</v>
      </c>
      <c r="I296" s="20">
        <f t="shared" si="95"/>
        <v>0</v>
      </c>
    </row>
    <row r="297" spans="1:9" x14ac:dyDescent="0.3">
      <c r="A297" s="358"/>
      <c r="B297" s="55"/>
      <c r="C297" s="366" t="s">
        <v>93</v>
      </c>
      <c r="D297" s="21" t="s">
        <v>31</v>
      </c>
      <c r="E297" s="22">
        <v>4590000</v>
      </c>
      <c r="F297" s="22">
        <v>0</v>
      </c>
      <c r="G297" s="22">
        <v>0</v>
      </c>
      <c r="H297" s="22">
        <v>0</v>
      </c>
      <c r="I297" s="20">
        <f t="shared" si="95"/>
        <v>4590000</v>
      </c>
    </row>
    <row r="298" spans="1:9" x14ac:dyDescent="0.3">
      <c r="A298" s="358"/>
      <c r="B298" s="55"/>
      <c r="C298" s="367"/>
      <c r="D298" s="21" t="s">
        <v>30</v>
      </c>
      <c r="E298" s="22">
        <v>4590000</v>
      </c>
      <c r="F298" s="22">
        <v>0</v>
      </c>
      <c r="G298" s="22">
        <v>0</v>
      </c>
      <c r="H298" s="22">
        <v>0</v>
      </c>
      <c r="I298" s="20">
        <f t="shared" si="95"/>
        <v>4590000</v>
      </c>
    </row>
    <row r="299" spans="1:9" x14ac:dyDescent="0.3">
      <c r="A299" s="358"/>
      <c r="B299" s="55"/>
      <c r="C299" s="368"/>
      <c r="D299" s="21" t="s">
        <v>33</v>
      </c>
      <c r="E299" s="22">
        <f>E298-E297</f>
        <v>0</v>
      </c>
      <c r="F299" s="19">
        <v>0</v>
      </c>
      <c r="G299" s="19">
        <v>0</v>
      </c>
      <c r="H299" s="19">
        <v>0</v>
      </c>
      <c r="I299" s="20">
        <f t="shared" si="95"/>
        <v>0</v>
      </c>
    </row>
    <row r="300" spans="1:9" ht="16.5" customHeight="1" x14ac:dyDescent="0.3">
      <c r="A300" s="358"/>
      <c r="B300" s="55"/>
      <c r="C300" s="366" t="s">
        <v>94</v>
      </c>
      <c r="D300" s="21" t="s">
        <v>31</v>
      </c>
      <c r="E300" s="22">
        <v>5050000</v>
      </c>
      <c r="F300" s="22">
        <v>0</v>
      </c>
      <c r="G300" s="22">
        <v>0</v>
      </c>
      <c r="H300" s="22">
        <v>0</v>
      </c>
      <c r="I300" s="20">
        <f t="shared" si="95"/>
        <v>5050000</v>
      </c>
    </row>
    <row r="301" spans="1:9" ht="16.5" customHeight="1" x14ac:dyDescent="0.3">
      <c r="A301" s="358"/>
      <c r="B301" s="55"/>
      <c r="C301" s="367"/>
      <c r="D301" s="21" t="s">
        <v>30</v>
      </c>
      <c r="E301" s="22">
        <v>5050000</v>
      </c>
      <c r="F301" s="22">
        <v>0</v>
      </c>
      <c r="G301" s="22">
        <v>0</v>
      </c>
      <c r="H301" s="22">
        <v>0</v>
      </c>
      <c r="I301" s="20">
        <f t="shared" si="95"/>
        <v>5050000</v>
      </c>
    </row>
    <row r="302" spans="1:9" x14ac:dyDescent="0.3">
      <c r="A302" s="358"/>
      <c r="B302" s="55"/>
      <c r="C302" s="368"/>
      <c r="D302" s="21" t="s">
        <v>33</v>
      </c>
      <c r="E302" s="22">
        <f>E301-E300</f>
        <v>0</v>
      </c>
      <c r="F302" s="22">
        <v>0</v>
      </c>
      <c r="G302" s="22">
        <v>0</v>
      </c>
      <c r="H302" s="22">
        <v>0</v>
      </c>
      <c r="I302" s="20">
        <f t="shared" si="95"/>
        <v>0</v>
      </c>
    </row>
    <row r="303" spans="1:9" ht="16.5" customHeight="1" x14ac:dyDescent="0.3">
      <c r="A303" s="358"/>
      <c r="B303" s="55"/>
      <c r="C303" s="366" t="s">
        <v>95</v>
      </c>
      <c r="D303" s="21" t="s">
        <v>31</v>
      </c>
      <c r="E303" s="22">
        <v>38000</v>
      </c>
      <c r="F303" s="22">
        <v>0</v>
      </c>
      <c r="G303" s="22">
        <v>0</v>
      </c>
      <c r="H303" s="22">
        <v>0</v>
      </c>
      <c r="I303" s="20">
        <f t="shared" si="95"/>
        <v>38000</v>
      </c>
    </row>
    <row r="304" spans="1:9" x14ac:dyDescent="0.3">
      <c r="A304" s="358"/>
      <c r="B304" s="55"/>
      <c r="C304" s="367"/>
      <c r="D304" s="21" t="s">
        <v>30</v>
      </c>
      <c r="E304" s="22">
        <v>38000</v>
      </c>
      <c r="F304" s="22">
        <v>0</v>
      </c>
      <c r="G304" s="22">
        <v>0</v>
      </c>
      <c r="H304" s="22">
        <v>0</v>
      </c>
      <c r="I304" s="20">
        <f t="shared" si="95"/>
        <v>38000</v>
      </c>
    </row>
    <row r="305" spans="1:9" x14ac:dyDescent="0.3">
      <c r="A305" s="358"/>
      <c r="B305" s="55"/>
      <c r="C305" s="368"/>
      <c r="D305" s="21" t="s">
        <v>33</v>
      </c>
      <c r="E305" s="22">
        <f>E304-E303</f>
        <v>0</v>
      </c>
      <c r="F305" s="19">
        <v>0</v>
      </c>
      <c r="G305" s="19">
        <v>0</v>
      </c>
      <c r="H305" s="19">
        <v>0</v>
      </c>
      <c r="I305" s="20">
        <f t="shared" si="95"/>
        <v>0</v>
      </c>
    </row>
    <row r="306" spans="1:9" x14ac:dyDescent="0.3">
      <c r="A306" s="358"/>
      <c r="B306" s="55"/>
      <c r="C306" s="49"/>
      <c r="D306" s="50" t="s">
        <v>31</v>
      </c>
      <c r="E306" s="51">
        <f>E294+E297+E300+E303</f>
        <v>12128000</v>
      </c>
      <c r="F306" s="51">
        <f>F294+F297+F300+F303</f>
        <v>0</v>
      </c>
      <c r="G306" s="51">
        <f>G294+G297+G300+G303</f>
        <v>0</v>
      </c>
      <c r="H306" s="51">
        <v>0</v>
      </c>
      <c r="I306" s="52">
        <f t="shared" ref="I306:I308" si="98">SUM(E306:H306)</f>
        <v>12128000</v>
      </c>
    </row>
    <row r="307" spans="1:9" x14ac:dyDescent="0.3">
      <c r="A307" s="358"/>
      <c r="B307" s="55"/>
      <c r="C307" s="49" t="s">
        <v>21</v>
      </c>
      <c r="D307" s="50" t="s">
        <v>30</v>
      </c>
      <c r="E307" s="51">
        <f t="shared" ref="E307:F307" si="99">E295+E298+E301+E304</f>
        <v>12128000</v>
      </c>
      <c r="F307" s="51">
        <f t="shared" si="99"/>
        <v>0</v>
      </c>
      <c r="G307" s="51">
        <f t="shared" ref="G307" si="100">G295+G298+G301+G304</f>
        <v>0</v>
      </c>
      <c r="H307" s="51">
        <v>0</v>
      </c>
      <c r="I307" s="52">
        <f t="shared" si="98"/>
        <v>12128000</v>
      </c>
    </row>
    <row r="308" spans="1:9" x14ac:dyDescent="0.3">
      <c r="A308" s="358"/>
      <c r="B308" s="56"/>
      <c r="C308" s="54"/>
      <c r="D308" s="50" t="s">
        <v>33</v>
      </c>
      <c r="E308" s="51">
        <f t="shared" ref="E308:F308" si="101">E296+E299+E302+E305</f>
        <v>0</v>
      </c>
      <c r="F308" s="51">
        <f t="shared" si="101"/>
        <v>0</v>
      </c>
      <c r="G308" s="51">
        <f t="shared" ref="G308" si="102">G296+G299+G302+G305</f>
        <v>0</v>
      </c>
      <c r="H308" s="51">
        <v>0</v>
      </c>
      <c r="I308" s="52">
        <f t="shared" si="98"/>
        <v>0</v>
      </c>
    </row>
    <row r="309" spans="1:9" ht="16.5" customHeight="1" x14ac:dyDescent="0.3">
      <c r="A309" s="358"/>
      <c r="B309" s="376" t="s">
        <v>111</v>
      </c>
      <c r="C309" s="366" t="s">
        <v>45</v>
      </c>
      <c r="D309" s="21" t="s">
        <v>46</v>
      </c>
      <c r="E309" s="22">
        <v>300000</v>
      </c>
      <c r="F309" s="22">
        <v>0</v>
      </c>
      <c r="G309" s="22">
        <v>0</v>
      </c>
      <c r="H309" s="22">
        <v>0</v>
      </c>
      <c r="I309" s="20">
        <f t="shared" ref="I309:I311" si="103">SUM(E309:H309)</f>
        <v>300000</v>
      </c>
    </row>
    <row r="310" spans="1:9" x14ac:dyDescent="0.3">
      <c r="A310" s="358"/>
      <c r="B310" s="377"/>
      <c r="C310" s="367"/>
      <c r="D310" s="21" t="s">
        <v>47</v>
      </c>
      <c r="E310" s="22">
        <v>0</v>
      </c>
      <c r="F310" s="22">
        <v>0</v>
      </c>
      <c r="G310" s="22">
        <v>0</v>
      </c>
      <c r="H310" s="22">
        <v>0</v>
      </c>
      <c r="I310" s="20">
        <f t="shared" si="103"/>
        <v>0</v>
      </c>
    </row>
    <row r="311" spans="1:9" x14ac:dyDescent="0.3">
      <c r="A311" s="358"/>
      <c r="B311" s="377"/>
      <c r="C311" s="368"/>
      <c r="D311" s="21" t="s">
        <v>48</v>
      </c>
      <c r="E311" s="22">
        <f>E310-E309</f>
        <v>-300000</v>
      </c>
      <c r="F311" s="22">
        <v>0</v>
      </c>
      <c r="G311" s="22">
        <v>0</v>
      </c>
      <c r="H311" s="22">
        <v>0</v>
      </c>
      <c r="I311" s="20">
        <f t="shared" si="103"/>
        <v>-300000</v>
      </c>
    </row>
    <row r="312" spans="1:9" x14ac:dyDescent="0.3">
      <c r="A312" s="358"/>
      <c r="B312" s="57"/>
      <c r="C312" s="49"/>
      <c r="D312" s="50" t="s">
        <v>31</v>
      </c>
      <c r="E312" s="51">
        <f>E309</f>
        <v>300000</v>
      </c>
      <c r="F312" s="51">
        <v>0</v>
      </c>
      <c r="G312" s="51">
        <v>0</v>
      </c>
      <c r="H312" s="51">
        <v>0</v>
      </c>
      <c r="I312" s="52">
        <f t="shared" ref="I312:I314" si="104">SUM(E312:H312)</f>
        <v>300000</v>
      </c>
    </row>
    <row r="313" spans="1:9" x14ac:dyDescent="0.3">
      <c r="A313" s="358"/>
      <c r="B313" s="57"/>
      <c r="C313" s="49" t="s">
        <v>21</v>
      </c>
      <c r="D313" s="50" t="s">
        <v>30</v>
      </c>
      <c r="E313" s="51">
        <f t="shared" ref="E313:E314" si="105">E310</f>
        <v>0</v>
      </c>
      <c r="F313" s="51">
        <v>0</v>
      </c>
      <c r="G313" s="51">
        <v>0</v>
      </c>
      <c r="H313" s="51">
        <v>0</v>
      </c>
      <c r="I313" s="52">
        <f t="shared" si="104"/>
        <v>0</v>
      </c>
    </row>
    <row r="314" spans="1:9" x14ac:dyDescent="0.3">
      <c r="A314" s="358"/>
      <c r="B314" s="58"/>
      <c r="C314" s="54"/>
      <c r="D314" s="50" t="s">
        <v>33</v>
      </c>
      <c r="E314" s="51">
        <f t="shared" si="105"/>
        <v>-300000</v>
      </c>
      <c r="F314" s="51">
        <v>0</v>
      </c>
      <c r="G314" s="51">
        <v>0</v>
      </c>
      <c r="H314" s="51">
        <v>0</v>
      </c>
      <c r="I314" s="52">
        <f t="shared" si="104"/>
        <v>-300000</v>
      </c>
    </row>
    <row r="315" spans="1:9" x14ac:dyDescent="0.3">
      <c r="A315" s="358"/>
      <c r="B315" s="376" t="s">
        <v>49</v>
      </c>
      <c r="C315" s="373" t="s">
        <v>50</v>
      </c>
      <c r="D315" s="21" t="s">
        <v>31</v>
      </c>
      <c r="E315" s="22">
        <v>1200000</v>
      </c>
      <c r="F315" s="59">
        <v>0</v>
      </c>
      <c r="G315" s="59">
        <v>0</v>
      </c>
      <c r="H315" s="59">
        <v>0</v>
      </c>
      <c r="I315" s="60">
        <f>E315+F315+H315</f>
        <v>1200000</v>
      </c>
    </row>
    <row r="316" spans="1:9" x14ac:dyDescent="0.3">
      <c r="A316" s="358"/>
      <c r="B316" s="377"/>
      <c r="C316" s="374"/>
      <c r="D316" s="21" t="s">
        <v>30</v>
      </c>
      <c r="E316" s="22">
        <v>1200000</v>
      </c>
      <c r="F316" s="59">
        <v>0</v>
      </c>
      <c r="G316" s="59">
        <v>0</v>
      </c>
      <c r="H316" s="59">
        <v>0</v>
      </c>
      <c r="I316" s="60">
        <f t="shared" ref="I316:I323" si="106">E316+F316+H316</f>
        <v>1200000</v>
      </c>
    </row>
    <row r="317" spans="1:9" x14ac:dyDescent="0.3">
      <c r="A317" s="358"/>
      <c r="B317" s="377"/>
      <c r="C317" s="375"/>
      <c r="D317" s="21" t="s">
        <v>33</v>
      </c>
      <c r="E317" s="22">
        <f>E316-E315</f>
        <v>0</v>
      </c>
      <c r="F317" s="59">
        <v>0</v>
      </c>
      <c r="G317" s="59">
        <v>0</v>
      </c>
      <c r="H317" s="59">
        <v>0</v>
      </c>
      <c r="I317" s="60">
        <f t="shared" si="106"/>
        <v>0</v>
      </c>
    </row>
    <row r="318" spans="1:9" x14ac:dyDescent="0.3">
      <c r="A318" s="358"/>
      <c r="B318" s="57"/>
      <c r="C318" s="373" t="s">
        <v>51</v>
      </c>
      <c r="D318" s="21" t="s">
        <v>31</v>
      </c>
      <c r="E318" s="22">
        <v>159734000</v>
      </c>
      <c r="F318" s="61">
        <v>0</v>
      </c>
      <c r="G318" s="61">
        <v>0</v>
      </c>
      <c r="H318" s="61">
        <v>0</v>
      </c>
      <c r="I318" s="60">
        <f>E318+F318+H318</f>
        <v>159734000</v>
      </c>
    </row>
    <row r="319" spans="1:9" x14ac:dyDescent="0.3">
      <c r="A319" s="358"/>
      <c r="B319" s="57"/>
      <c r="C319" s="374"/>
      <c r="D319" s="21" t="s">
        <v>30</v>
      </c>
      <c r="E319" s="22">
        <v>131698770</v>
      </c>
      <c r="F319" s="61"/>
      <c r="G319" s="61"/>
      <c r="H319" s="61">
        <v>0</v>
      </c>
      <c r="I319" s="60">
        <f t="shared" ref="I319:I320" si="107">E319+F319+H319</f>
        <v>131698770</v>
      </c>
    </row>
    <row r="320" spans="1:9" x14ac:dyDescent="0.3">
      <c r="A320" s="358"/>
      <c r="B320" s="57"/>
      <c r="C320" s="375"/>
      <c r="D320" s="21" t="s">
        <v>33</v>
      </c>
      <c r="E320" s="22">
        <f>E319-E318</f>
        <v>-28035230</v>
      </c>
      <c r="F320" s="59">
        <v>0</v>
      </c>
      <c r="G320" s="59">
        <v>0</v>
      </c>
      <c r="H320" s="59">
        <v>0</v>
      </c>
      <c r="I320" s="60">
        <f t="shared" si="107"/>
        <v>-28035230</v>
      </c>
    </row>
    <row r="321" spans="1:9" x14ac:dyDescent="0.3">
      <c r="A321" s="358"/>
      <c r="B321" s="57"/>
      <c r="C321" s="373" t="s">
        <v>52</v>
      </c>
      <c r="D321" s="21" t="s">
        <v>31</v>
      </c>
      <c r="E321" s="22">
        <v>14950000</v>
      </c>
      <c r="F321" s="59">
        <v>0</v>
      </c>
      <c r="G321" s="59">
        <v>0</v>
      </c>
      <c r="H321" s="59">
        <v>0</v>
      </c>
      <c r="I321" s="60">
        <f t="shared" si="106"/>
        <v>14950000</v>
      </c>
    </row>
    <row r="322" spans="1:9" x14ac:dyDescent="0.3">
      <c r="A322" s="358"/>
      <c r="B322" s="57"/>
      <c r="C322" s="374"/>
      <c r="D322" s="21" t="s">
        <v>30</v>
      </c>
      <c r="E322" s="22">
        <v>14950000</v>
      </c>
      <c r="F322" s="59">
        <v>0</v>
      </c>
      <c r="G322" s="59">
        <v>0</v>
      </c>
      <c r="H322" s="59">
        <v>0</v>
      </c>
      <c r="I322" s="60">
        <f t="shared" si="106"/>
        <v>14950000</v>
      </c>
    </row>
    <row r="323" spans="1:9" x14ac:dyDescent="0.3">
      <c r="A323" s="358"/>
      <c r="B323" s="57"/>
      <c r="C323" s="375"/>
      <c r="D323" s="21" t="s">
        <v>33</v>
      </c>
      <c r="E323" s="22">
        <f>E322-E321</f>
        <v>0</v>
      </c>
      <c r="F323" s="61">
        <v>0</v>
      </c>
      <c r="G323" s="61">
        <v>0</v>
      </c>
      <c r="H323" s="61">
        <v>0</v>
      </c>
      <c r="I323" s="60">
        <f t="shared" si="106"/>
        <v>0</v>
      </c>
    </row>
    <row r="324" spans="1:9" x14ac:dyDescent="0.3">
      <c r="A324" s="358"/>
      <c r="B324" s="57"/>
      <c r="C324" s="49"/>
      <c r="D324" s="50" t="s">
        <v>31</v>
      </c>
      <c r="E324" s="51">
        <f>E315+E318+E321</f>
        <v>175884000</v>
      </c>
      <c r="F324" s="51">
        <f t="shared" ref="F324:I324" si="108">F315+F318+F321</f>
        <v>0</v>
      </c>
      <c r="G324" s="51">
        <f t="shared" ref="G324" si="109">G315+G318+G321</f>
        <v>0</v>
      </c>
      <c r="H324" s="51">
        <f t="shared" si="108"/>
        <v>0</v>
      </c>
      <c r="I324" s="62">
        <f t="shared" si="108"/>
        <v>175884000</v>
      </c>
    </row>
    <row r="325" spans="1:9" x14ac:dyDescent="0.3">
      <c r="A325" s="358"/>
      <c r="B325" s="57"/>
      <c r="C325" s="49" t="s">
        <v>21</v>
      </c>
      <c r="D325" s="50" t="s">
        <v>30</v>
      </c>
      <c r="E325" s="51">
        <f t="shared" ref="E325:I325" si="110">E316+E319+E322</f>
        <v>147848770</v>
      </c>
      <c r="F325" s="51">
        <f t="shared" si="110"/>
        <v>0</v>
      </c>
      <c r="G325" s="51">
        <f t="shared" ref="G325" si="111">G316+G319+G322</f>
        <v>0</v>
      </c>
      <c r="H325" s="51">
        <f t="shared" si="110"/>
        <v>0</v>
      </c>
      <c r="I325" s="62">
        <f t="shared" si="110"/>
        <v>147848770</v>
      </c>
    </row>
    <row r="326" spans="1:9" x14ac:dyDescent="0.3">
      <c r="A326" s="358"/>
      <c r="B326" s="58"/>
      <c r="C326" s="54"/>
      <c r="D326" s="50" t="s">
        <v>33</v>
      </c>
      <c r="E326" s="51">
        <f t="shared" ref="E326:I326" si="112">E317+E320+E323</f>
        <v>-28035230</v>
      </c>
      <c r="F326" s="51">
        <f t="shared" si="112"/>
        <v>0</v>
      </c>
      <c r="G326" s="51">
        <f t="shared" ref="G326" si="113">G317+G320+G323</f>
        <v>0</v>
      </c>
      <c r="H326" s="51">
        <f t="shared" si="112"/>
        <v>0</v>
      </c>
      <c r="I326" s="62">
        <f t="shared" si="112"/>
        <v>-28035230</v>
      </c>
    </row>
    <row r="327" spans="1:9" ht="16.5" customHeight="1" x14ac:dyDescent="0.3">
      <c r="A327" s="358"/>
      <c r="B327" s="371" t="s">
        <v>112</v>
      </c>
      <c r="C327" s="362" t="s">
        <v>136</v>
      </c>
      <c r="D327" s="21" t="s">
        <v>31</v>
      </c>
      <c r="E327" s="22">
        <v>13800000</v>
      </c>
      <c r="F327" s="22">
        <v>0</v>
      </c>
      <c r="G327" s="22">
        <v>0</v>
      </c>
      <c r="H327" s="59">
        <v>0</v>
      </c>
      <c r="I327" s="20">
        <f t="shared" ref="I327:I371" si="114">SUM(E327:H327)</f>
        <v>13800000</v>
      </c>
    </row>
    <row r="328" spans="1:9" x14ac:dyDescent="0.3">
      <c r="A328" s="358"/>
      <c r="B328" s="372"/>
      <c r="C328" s="363"/>
      <c r="D328" s="21" t="s">
        <v>30</v>
      </c>
      <c r="E328" s="22">
        <v>13582180</v>
      </c>
      <c r="F328" s="22">
        <v>0</v>
      </c>
      <c r="G328" s="22">
        <v>0</v>
      </c>
      <c r="H328" s="59">
        <v>0</v>
      </c>
      <c r="I328" s="20">
        <f t="shared" si="114"/>
        <v>13582180</v>
      </c>
    </row>
    <row r="329" spans="1:9" x14ac:dyDescent="0.3">
      <c r="A329" s="358"/>
      <c r="B329" s="372"/>
      <c r="C329" s="364"/>
      <c r="D329" s="21" t="s">
        <v>33</v>
      </c>
      <c r="E329" s="22">
        <f>E328-E327</f>
        <v>-217820</v>
      </c>
      <c r="F329" s="22">
        <v>0</v>
      </c>
      <c r="G329" s="22">
        <v>0</v>
      </c>
      <c r="H329" s="59">
        <v>0</v>
      </c>
      <c r="I329" s="20">
        <f t="shared" si="114"/>
        <v>-217820</v>
      </c>
    </row>
    <row r="330" spans="1:9" ht="16.5" customHeight="1" x14ac:dyDescent="0.3">
      <c r="A330" s="358"/>
      <c r="B330" s="55"/>
      <c r="C330" s="365" t="s">
        <v>66</v>
      </c>
      <c r="D330" s="21" t="s">
        <v>31</v>
      </c>
      <c r="E330" s="22">
        <v>35000000</v>
      </c>
      <c r="F330" s="22">
        <v>0</v>
      </c>
      <c r="G330" s="22">
        <v>0</v>
      </c>
      <c r="H330" s="59">
        <v>0</v>
      </c>
      <c r="I330" s="20">
        <f t="shared" si="114"/>
        <v>35000000</v>
      </c>
    </row>
    <row r="331" spans="1:9" x14ac:dyDescent="0.3">
      <c r="A331" s="358"/>
      <c r="B331" s="55"/>
      <c r="C331" s="363"/>
      <c r="D331" s="21" t="s">
        <v>30</v>
      </c>
      <c r="E331" s="22">
        <v>35000000</v>
      </c>
      <c r="F331" s="22">
        <v>0</v>
      </c>
      <c r="G331" s="22">
        <v>0</v>
      </c>
      <c r="H331" s="59">
        <v>0</v>
      </c>
      <c r="I331" s="20">
        <f t="shared" si="114"/>
        <v>35000000</v>
      </c>
    </row>
    <row r="332" spans="1:9" x14ac:dyDescent="0.3">
      <c r="A332" s="358"/>
      <c r="B332" s="55"/>
      <c r="C332" s="364"/>
      <c r="D332" s="21" t="s">
        <v>33</v>
      </c>
      <c r="E332" s="22">
        <f>E331-E330</f>
        <v>0</v>
      </c>
      <c r="F332" s="22">
        <v>0</v>
      </c>
      <c r="G332" s="22">
        <v>0</v>
      </c>
      <c r="H332" s="59">
        <v>0</v>
      </c>
      <c r="I332" s="20">
        <f t="shared" si="114"/>
        <v>0</v>
      </c>
    </row>
    <row r="333" spans="1:9" ht="16.5" customHeight="1" x14ac:dyDescent="0.3">
      <c r="A333" s="358"/>
      <c r="B333" s="55"/>
      <c r="C333" s="365" t="s">
        <v>67</v>
      </c>
      <c r="D333" s="21" t="s">
        <v>31</v>
      </c>
      <c r="E333" s="22">
        <v>23370000</v>
      </c>
      <c r="F333" s="22">
        <v>0</v>
      </c>
      <c r="G333" s="22">
        <v>0</v>
      </c>
      <c r="H333" s="59">
        <v>0</v>
      </c>
      <c r="I333" s="20">
        <f t="shared" si="114"/>
        <v>23370000</v>
      </c>
    </row>
    <row r="334" spans="1:9" x14ac:dyDescent="0.3">
      <c r="A334" s="358"/>
      <c r="B334" s="55"/>
      <c r="C334" s="363"/>
      <c r="D334" s="21" t="s">
        <v>30</v>
      </c>
      <c r="E334" s="22">
        <v>22770000</v>
      </c>
      <c r="F334" s="22">
        <v>0</v>
      </c>
      <c r="G334" s="22">
        <v>0</v>
      </c>
      <c r="H334" s="59">
        <v>0</v>
      </c>
      <c r="I334" s="20">
        <f t="shared" si="114"/>
        <v>22770000</v>
      </c>
    </row>
    <row r="335" spans="1:9" x14ac:dyDescent="0.3">
      <c r="A335" s="358"/>
      <c r="B335" s="55"/>
      <c r="C335" s="378"/>
      <c r="D335" s="21" t="s">
        <v>33</v>
      </c>
      <c r="E335" s="22">
        <f>E334-E333</f>
        <v>-600000</v>
      </c>
      <c r="F335" s="22">
        <v>0</v>
      </c>
      <c r="G335" s="22">
        <v>0</v>
      </c>
      <c r="H335" s="59">
        <v>0</v>
      </c>
      <c r="I335" s="20">
        <f t="shared" si="114"/>
        <v>-600000</v>
      </c>
    </row>
    <row r="336" spans="1:9" ht="16.5" customHeight="1" x14ac:dyDescent="0.3">
      <c r="A336" s="358"/>
      <c r="B336" s="55"/>
      <c r="C336" s="362" t="s">
        <v>72</v>
      </c>
      <c r="D336" s="21" t="s">
        <v>31</v>
      </c>
      <c r="E336" s="22">
        <v>7000000</v>
      </c>
      <c r="F336" s="22">
        <v>0</v>
      </c>
      <c r="G336" s="22">
        <v>0</v>
      </c>
      <c r="H336" s="59">
        <v>0</v>
      </c>
      <c r="I336" s="20">
        <f t="shared" si="114"/>
        <v>7000000</v>
      </c>
    </row>
    <row r="337" spans="1:9" x14ac:dyDescent="0.3">
      <c r="A337" s="358"/>
      <c r="B337" s="55"/>
      <c r="C337" s="363"/>
      <c r="D337" s="21" t="s">
        <v>30</v>
      </c>
      <c r="E337" s="22">
        <v>7000000</v>
      </c>
      <c r="F337" s="22">
        <v>0</v>
      </c>
      <c r="G337" s="22">
        <v>0</v>
      </c>
      <c r="H337" s="59">
        <v>0</v>
      </c>
      <c r="I337" s="20">
        <f t="shared" si="114"/>
        <v>7000000</v>
      </c>
    </row>
    <row r="338" spans="1:9" x14ac:dyDescent="0.3">
      <c r="A338" s="358"/>
      <c r="B338" s="55"/>
      <c r="C338" s="378"/>
      <c r="D338" s="21" t="s">
        <v>33</v>
      </c>
      <c r="E338" s="22">
        <f>E336-E337</f>
        <v>0</v>
      </c>
      <c r="F338" s="22">
        <v>0</v>
      </c>
      <c r="G338" s="22">
        <v>0</v>
      </c>
      <c r="H338" s="59">
        <v>0</v>
      </c>
      <c r="I338" s="20">
        <f t="shared" si="114"/>
        <v>0</v>
      </c>
    </row>
    <row r="339" spans="1:9" ht="16.5" customHeight="1" x14ac:dyDescent="0.3">
      <c r="A339" s="358"/>
      <c r="B339" s="55"/>
      <c r="C339" s="362" t="s">
        <v>73</v>
      </c>
      <c r="D339" s="21" t="s">
        <v>31</v>
      </c>
      <c r="E339" s="22">
        <v>2000000</v>
      </c>
      <c r="F339" s="22">
        <v>0</v>
      </c>
      <c r="G339" s="22">
        <v>0</v>
      </c>
      <c r="H339" s="59">
        <v>0</v>
      </c>
      <c r="I339" s="20">
        <f t="shared" si="114"/>
        <v>2000000</v>
      </c>
    </row>
    <row r="340" spans="1:9" x14ac:dyDescent="0.3">
      <c r="A340" s="358"/>
      <c r="B340" s="55"/>
      <c r="C340" s="363"/>
      <c r="D340" s="21" t="s">
        <v>30</v>
      </c>
      <c r="E340" s="22">
        <v>2000000</v>
      </c>
      <c r="F340" s="22">
        <v>0</v>
      </c>
      <c r="G340" s="22">
        <v>0</v>
      </c>
      <c r="H340" s="59">
        <v>0</v>
      </c>
      <c r="I340" s="20">
        <f t="shared" si="114"/>
        <v>2000000</v>
      </c>
    </row>
    <row r="341" spans="1:9" x14ac:dyDescent="0.3">
      <c r="A341" s="358"/>
      <c r="B341" s="55"/>
      <c r="C341" s="364"/>
      <c r="D341" s="21" t="s">
        <v>33</v>
      </c>
      <c r="E341" s="22">
        <f>E340-E339</f>
        <v>0</v>
      </c>
      <c r="F341" s="22">
        <v>0</v>
      </c>
      <c r="G341" s="22">
        <v>0</v>
      </c>
      <c r="H341" s="59">
        <v>0</v>
      </c>
      <c r="I341" s="20">
        <f t="shared" si="114"/>
        <v>0</v>
      </c>
    </row>
    <row r="342" spans="1:9" ht="16.5" customHeight="1" x14ac:dyDescent="0.3">
      <c r="A342" s="358"/>
      <c r="B342" s="55"/>
      <c r="C342" s="362" t="s">
        <v>113</v>
      </c>
      <c r="D342" s="21" t="s">
        <v>31</v>
      </c>
      <c r="E342" s="22">
        <v>5000000</v>
      </c>
      <c r="F342" s="22">
        <v>0</v>
      </c>
      <c r="G342" s="22">
        <v>0</v>
      </c>
      <c r="H342" s="59">
        <v>0</v>
      </c>
      <c r="I342" s="20">
        <f t="shared" ref="I342:I344" si="115">SUM(E342:H342)</f>
        <v>5000000</v>
      </c>
    </row>
    <row r="343" spans="1:9" x14ac:dyDescent="0.3">
      <c r="A343" s="358"/>
      <c r="B343" s="55"/>
      <c r="C343" s="363"/>
      <c r="D343" s="21" t="s">
        <v>30</v>
      </c>
      <c r="E343" s="22">
        <v>5000000</v>
      </c>
      <c r="F343" s="22">
        <v>0</v>
      </c>
      <c r="G343" s="22">
        <v>0</v>
      </c>
      <c r="H343" s="59">
        <v>0</v>
      </c>
      <c r="I343" s="20">
        <f t="shared" si="115"/>
        <v>5000000</v>
      </c>
    </row>
    <row r="344" spans="1:9" x14ac:dyDescent="0.3">
      <c r="A344" s="358"/>
      <c r="B344" s="55"/>
      <c r="C344" s="364"/>
      <c r="D344" s="21" t="s">
        <v>33</v>
      </c>
      <c r="E344" s="22">
        <f>E343-E342</f>
        <v>0</v>
      </c>
      <c r="F344" s="22">
        <v>0</v>
      </c>
      <c r="G344" s="22">
        <v>0</v>
      </c>
      <c r="H344" s="59">
        <v>0</v>
      </c>
      <c r="I344" s="20">
        <f t="shared" si="115"/>
        <v>0</v>
      </c>
    </row>
    <row r="345" spans="1:9" x14ac:dyDescent="0.3">
      <c r="A345" s="358"/>
      <c r="B345" s="55"/>
      <c r="C345" s="365" t="s">
        <v>76</v>
      </c>
      <c r="D345" s="21" t="s">
        <v>31</v>
      </c>
      <c r="E345" s="22">
        <v>18656000</v>
      </c>
      <c r="F345" s="22">
        <v>0</v>
      </c>
      <c r="G345" s="22">
        <v>0</v>
      </c>
      <c r="H345" s="59">
        <v>0</v>
      </c>
      <c r="I345" s="20">
        <f t="shared" si="114"/>
        <v>18656000</v>
      </c>
    </row>
    <row r="346" spans="1:9" x14ac:dyDescent="0.3">
      <c r="A346" s="358"/>
      <c r="B346" s="55"/>
      <c r="C346" s="363"/>
      <c r="D346" s="21" t="s">
        <v>30</v>
      </c>
      <c r="E346" s="22">
        <v>15903210</v>
      </c>
      <c r="F346" s="22">
        <v>0</v>
      </c>
      <c r="G346" s="22">
        <v>0</v>
      </c>
      <c r="H346" s="59">
        <v>0</v>
      </c>
      <c r="I346" s="20">
        <f t="shared" si="114"/>
        <v>15903210</v>
      </c>
    </row>
    <row r="347" spans="1:9" x14ac:dyDescent="0.3">
      <c r="A347" s="358"/>
      <c r="B347" s="55"/>
      <c r="C347" s="364"/>
      <c r="D347" s="21" t="s">
        <v>33</v>
      </c>
      <c r="E347" s="22">
        <f>E346-E345</f>
        <v>-2752790</v>
      </c>
      <c r="F347" s="22">
        <v>0</v>
      </c>
      <c r="G347" s="22">
        <v>0</v>
      </c>
      <c r="H347" s="59">
        <v>0</v>
      </c>
      <c r="I347" s="20">
        <f t="shared" si="114"/>
        <v>-2752790</v>
      </c>
    </row>
    <row r="348" spans="1:9" x14ac:dyDescent="0.3">
      <c r="A348" s="358"/>
      <c r="B348" s="55"/>
      <c r="C348" s="365" t="s">
        <v>75</v>
      </c>
      <c r="D348" s="21" t="s">
        <v>31</v>
      </c>
      <c r="E348" s="22">
        <v>4500000</v>
      </c>
      <c r="F348" s="22">
        <v>0</v>
      </c>
      <c r="G348" s="22">
        <v>0</v>
      </c>
      <c r="H348" s="59">
        <v>0</v>
      </c>
      <c r="I348" s="20">
        <f t="shared" ref="I348:I350" si="116">SUM(E348:H348)</f>
        <v>4500000</v>
      </c>
    </row>
    <row r="349" spans="1:9" x14ac:dyDescent="0.3">
      <c r="A349" s="358"/>
      <c r="B349" s="55"/>
      <c r="C349" s="363"/>
      <c r="D349" s="21" t="s">
        <v>30</v>
      </c>
      <c r="E349" s="22">
        <v>4500000</v>
      </c>
      <c r="F349" s="22">
        <v>0</v>
      </c>
      <c r="G349" s="22">
        <v>0</v>
      </c>
      <c r="H349" s="59">
        <v>0</v>
      </c>
      <c r="I349" s="20">
        <f t="shared" si="116"/>
        <v>4500000</v>
      </c>
    </row>
    <row r="350" spans="1:9" x14ac:dyDescent="0.3">
      <c r="A350" s="358"/>
      <c r="B350" s="55"/>
      <c r="C350" s="364"/>
      <c r="D350" s="21" t="s">
        <v>33</v>
      </c>
      <c r="E350" s="22">
        <f>E349-E348</f>
        <v>0</v>
      </c>
      <c r="F350" s="22">
        <v>0</v>
      </c>
      <c r="G350" s="22">
        <v>0</v>
      </c>
      <c r="H350" s="59">
        <v>0</v>
      </c>
      <c r="I350" s="20">
        <f t="shared" si="116"/>
        <v>0</v>
      </c>
    </row>
    <row r="351" spans="1:9" x14ac:dyDescent="0.3">
      <c r="A351" s="358"/>
      <c r="B351" s="55"/>
      <c r="C351" s="365" t="s">
        <v>74</v>
      </c>
      <c r="D351" s="21" t="s">
        <v>31</v>
      </c>
      <c r="E351" s="22">
        <v>1500000</v>
      </c>
      <c r="F351" s="22">
        <v>0</v>
      </c>
      <c r="G351" s="22">
        <v>0</v>
      </c>
      <c r="H351" s="59">
        <v>0</v>
      </c>
      <c r="I351" s="20">
        <f t="shared" si="114"/>
        <v>1500000</v>
      </c>
    </row>
    <row r="352" spans="1:9" x14ac:dyDescent="0.3">
      <c r="A352" s="358"/>
      <c r="B352" s="55"/>
      <c r="C352" s="363"/>
      <c r="D352" s="21" t="s">
        <v>30</v>
      </c>
      <c r="E352" s="22">
        <v>1500000</v>
      </c>
      <c r="F352" s="22">
        <v>0</v>
      </c>
      <c r="G352" s="22">
        <v>0</v>
      </c>
      <c r="H352" s="59">
        <v>0</v>
      </c>
      <c r="I352" s="20">
        <f t="shared" si="114"/>
        <v>1500000</v>
      </c>
    </row>
    <row r="353" spans="1:11" x14ac:dyDescent="0.3">
      <c r="A353" s="358"/>
      <c r="B353" s="55"/>
      <c r="C353" s="364"/>
      <c r="D353" s="21" t="s">
        <v>33</v>
      </c>
      <c r="E353" s="22">
        <f>E352-E351</f>
        <v>0</v>
      </c>
      <c r="F353" s="22">
        <v>0</v>
      </c>
      <c r="G353" s="22">
        <v>0</v>
      </c>
      <c r="H353" s="59">
        <v>0</v>
      </c>
      <c r="I353" s="20">
        <f t="shared" si="114"/>
        <v>0</v>
      </c>
    </row>
    <row r="354" spans="1:11" x14ac:dyDescent="0.3">
      <c r="A354" s="358"/>
      <c r="B354" s="55"/>
      <c r="C354" s="365" t="s">
        <v>115</v>
      </c>
      <c r="D354" s="21" t="s">
        <v>31</v>
      </c>
      <c r="E354" s="22">
        <v>300000</v>
      </c>
      <c r="F354" s="22">
        <v>0</v>
      </c>
      <c r="G354" s="22">
        <v>0</v>
      </c>
      <c r="H354" s="59">
        <v>0</v>
      </c>
      <c r="I354" s="20">
        <f t="shared" ref="I354:I356" si="117">SUM(E354:H354)</f>
        <v>300000</v>
      </c>
    </row>
    <row r="355" spans="1:11" x14ac:dyDescent="0.3">
      <c r="A355" s="358"/>
      <c r="B355" s="55"/>
      <c r="C355" s="363"/>
      <c r="D355" s="21" t="s">
        <v>30</v>
      </c>
      <c r="E355" s="22">
        <v>300000</v>
      </c>
      <c r="F355" s="22">
        <v>0</v>
      </c>
      <c r="G355" s="22">
        <v>0</v>
      </c>
      <c r="H355" s="59">
        <v>0</v>
      </c>
      <c r="I355" s="20">
        <f t="shared" si="117"/>
        <v>300000</v>
      </c>
    </row>
    <row r="356" spans="1:11" x14ac:dyDescent="0.3">
      <c r="A356" s="358"/>
      <c r="B356" s="55"/>
      <c r="C356" s="364"/>
      <c r="D356" s="21" t="s">
        <v>33</v>
      </c>
      <c r="E356" s="22">
        <f>E355-E354</f>
        <v>0</v>
      </c>
      <c r="F356" s="22">
        <v>0</v>
      </c>
      <c r="G356" s="22">
        <v>0</v>
      </c>
      <c r="H356" s="59">
        <v>0</v>
      </c>
      <c r="I356" s="20">
        <f t="shared" si="117"/>
        <v>0</v>
      </c>
    </row>
    <row r="357" spans="1:11" x14ac:dyDescent="0.3">
      <c r="A357" s="358"/>
      <c r="B357" s="55"/>
      <c r="C357" s="49"/>
      <c r="D357" s="50" t="s">
        <v>31</v>
      </c>
      <c r="E357" s="51">
        <f>E327+E330+E333+E336+E339+E345+E348+E351+E342+E354</f>
        <v>111126000</v>
      </c>
      <c r="F357" s="51">
        <f t="shared" ref="F357:I357" si="118">F327+F330+F333+F336+F339+F345+F348+F351+F342+F354</f>
        <v>0</v>
      </c>
      <c r="G357" s="51">
        <f t="shared" si="118"/>
        <v>0</v>
      </c>
      <c r="H357" s="51">
        <f t="shared" si="118"/>
        <v>0</v>
      </c>
      <c r="I357" s="51">
        <f t="shared" si="118"/>
        <v>111126000</v>
      </c>
    </row>
    <row r="358" spans="1:11" x14ac:dyDescent="0.3">
      <c r="A358" s="358"/>
      <c r="B358" s="55"/>
      <c r="C358" s="49" t="s">
        <v>21</v>
      </c>
      <c r="D358" s="50" t="s">
        <v>30</v>
      </c>
      <c r="E358" s="51">
        <f t="shared" ref="E358:I358" si="119">E328+E331+E334+E337+E340+E346+E349+E352+E343+E355</f>
        <v>107555390</v>
      </c>
      <c r="F358" s="51">
        <f t="shared" si="119"/>
        <v>0</v>
      </c>
      <c r="G358" s="51">
        <f t="shared" si="119"/>
        <v>0</v>
      </c>
      <c r="H358" s="51">
        <f t="shared" si="119"/>
        <v>0</v>
      </c>
      <c r="I358" s="51">
        <f t="shared" si="119"/>
        <v>107555390</v>
      </c>
    </row>
    <row r="359" spans="1:11" x14ac:dyDescent="0.3">
      <c r="A359" s="358"/>
      <c r="B359" s="63"/>
      <c r="C359" s="54"/>
      <c r="D359" s="50" t="s">
        <v>33</v>
      </c>
      <c r="E359" s="51">
        <f t="shared" ref="E359:I359" si="120">E329+E332+E335+E338+E341+E347+E350+E353+E344+E356</f>
        <v>-3570610</v>
      </c>
      <c r="F359" s="51">
        <f t="shared" si="120"/>
        <v>0</v>
      </c>
      <c r="G359" s="51">
        <f t="shared" si="120"/>
        <v>0</v>
      </c>
      <c r="H359" s="51">
        <f t="shared" si="120"/>
        <v>0</v>
      </c>
      <c r="I359" s="51">
        <f t="shared" si="120"/>
        <v>-3570610</v>
      </c>
    </row>
    <row r="360" spans="1:11" x14ac:dyDescent="0.3">
      <c r="A360" s="358"/>
      <c r="B360" s="338" t="s">
        <v>5</v>
      </c>
      <c r="C360" s="339"/>
      <c r="D360" s="27" t="s">
        <v>31</v>
      </c>
      <c r="E360" s="28">
        <f t="shared" ref="E360:I362" si="121">E273+E285+E291+E306+E312+E324+E357</f>
        <v>320888000</v>
      </c>
      <c r="F360" s="28">
        <f t="shared" si="121"/>
        <v>0</v>
      </c>
      <c r="G360" s="28">
        <f t="shared" si="121"/>
        <v>0</v>
      </c>
      <c r="H360" s="28">
        <f t="shared" si="121"/>
        <v>0</v>
      </c>
      <c r="I360" s="28">
        <f t="shared" si="121"/>
        <v>320888000</v>
      </c>
    </row>
    <row r="361" spans="1:11" x14ac:dyDescent="0.3">
      <c r="A361" s="358"/>
      <c r="B361" s="340"/>
      <c r="C361" s="341"/>
      <c r="D361" s="27" t="s">
        <v>30</v>
      </c>
      <c r="E361" s="28">
        <f t="shared" si="121"/>
        <v>288982160</v>
      </c>
      <c r="F361" s="28">
        <f t="shared" si="121"/>
        <v>0</v>
      </c>
      <c r="G361" s="28">
        <f t="shared" si="121"/>
        <v>0</v>
      </c>
      <c r="H361" s="28">
        <f t="shared" si="121"/>
        <v>0</v>
      </c>
      <c r="I361" s="29">
        <f t="shared" si="121"/>
        <v>288982160</v>
      </c>
    </row>
    <row r="362" spans="1:11" x14ac:dyDescent="0.3">
      <c r="A362" s="358"/>
      <c r="B362" s="342"/>
      <c r="C362" s="343"/>
      <c r="D362" s="27" t="s">
        <v>33</v>
      </c>
      <c r="E362" s="28">
        <f t="shared" si="121"/>
        <v>-31905840</v>
      </c>
      <c r="F362" s="28">
        <f t="shared" si="121"/>
        <v>0</v>
      </c>
      <c r="G362" s="28">
        <f t="shared" si="121"/>
        <v>0</v>
      </c>
      <c r="H362" s="28">
        <f t="shared" si="121"/>
        <v>0</v>
      </c>
      <c r="I362" s="29">
        <f t="shared" si="121"/>
        <v>-31905840</v>
      </c>
    </row>
    <row r="363" spans="1:11" x14ac:dyDescent="0.3">
      <c r="A363" s="358"/>
      <c r="B363" s="438" t="s">
        <v>53</v>
      </c>
      <c r="C363" s="360" t="s">
        <v>61</v>
      </c>
      <c r="D363" s="21" t="s">
        <v>31</v>
      </c>
      <c r="E363" s="22">
        <v>0</v>
      </c>
      <c r="F363" s="59">
        <v>0</v>
      </c>
      <c r="G363" s="59">
        <v>0</v>
      </c>
      <c r="H363" s="59">
        <v>200000</v>
      </c>
      <c r="I363" s="20">
        <f t="shared" ref="I363:I364" si="122">SUM(E363:H363)</f>
        <v>200000</v>
      </c>
    </row>
    <row r="364" spans="1:11" x14ac:dyDescent="0.3">
      <c r="A364" s="358"/>
      <c r="B364" s="377"/>
      <c r="C364" s="328"/>
      <c r="D364" s="21" t="s">
        <v>30</v>
      </c>
      <c r="E364" s="22">
        <v>0</v>
      </c>
      <c r="F364" s="59">
        <v>0</v>
      </c>
      <c r="G364" s="59">
        <v>0</v>
      </c>
      <c r="H364" s="59">
        <v>200000</v>
      </c>
      <c r="I364" s="20">
        <f t="shared" si="122"/>
        <v>200000</v>
      </c>
    </row>
    <row r="365" spans="1:11" x14ac:dyDescent="0.3">
      <c r="A365" s="358"/>
      <c r="B365" s="377"/>
      <c r="C365" s="361"/>
      <c r="D365" s="21" t="s">
        <v>33</v>
      </c>
      <c r="E365" s="22">
        <v>0</v>
      </c>
      <c r="F365" s="59">
        <v>0</v>
      </c>
      <c r="G365" s="59">
        <v>0</v>
      </c>
      <c r="H365" s="59">
        <f>H363-H364</f>
        <v>0</v>
      </c>
      <c r="I365" s="20">
        <f>I364-I363</f>
        <v>0</v>
      </c>
      <c r="K365" s="9"/>
    </row>
    <row r="366" spans="1:11" x14ac:dyDescent="0.3">
      <c r="A366" s="358"/>
      <c r="B366" s="57"/>
      <c r="C366" s="362" t="s">
        <v>62</v>
      </c>
      <c r="D366" s="21" t="s">
        <v>31</v>
      </c>
      <c r="E366" s="22">
        <v>0</v>
      </c>
      <c r="F366" s="59">
        <v>0</v>
      </c>
      <c r="G366" s="59">
        <v>0</v>
      </c>
      <c r="H366" s="59">
        <v>800000</v>
      </c>
      <c r="I366" s="20">
        <f t="shared" si="114"/>
        <v>800000</v>
      </c>
    </row>
    <row r="367" spans="1:11" x14ac:dyDescent="0.3">
      <c r="A367" s="358"/>
      <c r="B367" s="57"/>
      <c r="C367" s="363"/>
      <c r="D367" s="21" t="s">
        <v>30</v>
      </c>
      <c r="E367" s="22">
        <v>0</v>
      </c>
      <c r="F367" s="59">
        <v>0</v>
      </c>
      <c r="G367" s="59">
        <v>0</v>
      </c>
      <c r="H367" s="59">
        <v>800000</v>
      </c>
      <c r="I367" s="20">
        <f t="shared" si="114"/>
        <v>800000</v>
      </c>
    </row>
    <row r="368" spans="1:11" x14ac:dyDescent="0.3">
      <c r="A368" s="358"/>
      <c r="B368" s="57"/>
      <c r="C368" s="364"/>
      <c r="D368" s="21" t="s">
        <v>33</v>
      </c>
      <c r="E368" s="22">
        <v>0</v>
      </c>
      <c r="F368" s="59">
        <v>0</v>
      </c>
      <c r="G368" s="59">
        <v>0</v>
      </c>
      <c r="H368" s="59">
        <f>H367-H366</f>
        <v>0</v>
      </c>
      <c r="I368" s="20">
        <f t="shared" si="114"/>
        <v>0</v>
      </c>
    </row>
    <row r="369" spans="1:9" x14ac:dyDescent="0.3">
      <c r="A369" s="358"/>
      <c r="B369" s="57"/>
      <c r="C369" s="365" t="s">
        <v>63</v>
      </c>
      <c r="D369" s="21" t="s">
        <v>31</v>
      </c>
      <c r="E369" s="22">
        <v>0</v>
      </c>
      <c r="F369" s="59">
        <v>0</v>
      </c>
      <c r="G369" s="59">
        <v>0</v>
      </c>
      <c r="H369" s="59">
        <v>420000</v>
      </c>
      <c r="I369" s="20">
        <f t="shared" si="114"/>
        <v>420000</v>
      </c>
    </row>
    <row r="370" spans="1:9" x14ac:dyDescent="0.3">
      <c r="A370" s="358"/>
      <c r="B370" s="57"/>
      <c r="C370" s="363"/>
      <c r="D370" s="21" t="s">
        <v>30</v>
      </c>
      <c r="E370" s="22">
        <v>0</v>
      </c>
      <c r="F370" s="59">
        <v>0</v>
      </c>
      <c r="G370" s="59">
        <v>0</v>
      </c>
      <c r="H370" s="59">
        <v>420000</v>
      </c>
      <c r="I370" s="20">
        <f t="shared" si="114"/>
        <v>420000</v>
      </c>
    </row>
    <row r="371" spans="1:9" x14ac:dyDescent="0.3">
      <c r="A371" s="358"/>
      <c r="B371" s="57"/>
      <c r="C371" s="364"/>
      <c r="D371" s="21" t="s">
        <v>33</v>
      </c>
      <c r="E371" s="22">
        <v>0</v>
      </c>
      <c r="F371" s="59">
        <v>0</v>
      </c>
      <c r="G371" s="59">
        <v>0</v>
      </c>
      <c r="H371" s="59">
        <f>H370-H369</f>
        <v>0</v>
      </c>
      <c r="I371" s="20">
        <f t="shared" si="114"/>
        <v>0</v>
      </c>
    </row>
    <row r="372" spans="1:9" x14ac:dyDescent="0.3">
      <c r="A372" s="358"/>
      <c r="B372" s="57"/>
      <c r="C372" s="365" t="s">
        <v>64</v>
      </c>
      <c r="D372" s="21" t="s">
        <v>31</v>
      </c>
      <c r="E372" s="22">
        <v>0</v>
      </c>
      <c r="F372" s="59">
        <v>0</v>
      </c>
      <c r="G372" s="59">
        <v>0</v>
      </c>
      <c r="H372" s="59">
        <v>0</v>
      </c>
      <c r="I372" s="20">
        <f t="shared" ref="I372:I374" si="123">SUM(E372:H372)</f>
        <v>0</v>
      </c>
    </row>
    <row r="373" spans="1:9" x14ac:dyDescent="0.3">
      <c r="A373" s="358"/>
      <c r="B373" s="57"/>
      <c r="C373" s="363"/>
      <c r="D373" s="21" t="s">
        <v>30</v>
      </c>
      <c r="E373" s="22">
        <v>0</v>
      </c>
      <c r="F373" s="59">
        <v>0</v>
      </c>
      <c r="G373" s="59">
        <v>0</v>
      </c>
      <c r="H373" s="59">
        <v>0</v>
      </c>
      <c r="I373" s="20">
        <f t="shared" si="123"/>
        <v>0</v>
      </c>
    </row>
    <row r="374" spans="1:9" x14ac:dyDescent="0.3">
      <c r="A374" s="358"/>
      <c r="B374" s="57"/>
      <c r="C374" s="364"/>
      <c r="D374" s="21" t="s">
        <v>33</v>
      </c>
      <c r="E374" s="22">
        <v>0</v>
      </c>
      <c r="F374" s="59">
        <v>0</v>
      </c>
      <c r="G374" s="59">
        <v>0</v>
      </c>
      <c r="H374" s="59">
        <f>H373-H372</f>
        <v>0</v>
      </c>
      <c r="I374" s="20">
        <f t="shared" si="123"/>
        <v>0</v>
      </c>
    </row>
    <row r="375" spans="1:9" x14ac:dyDescent="0.3">
      <c r="A375" s="358"/>
      <c r="B375" s="338" t="s">
        <v>5</v>
      </c>
      <c r="C375" s="339"/>
      <c r="D375" s="27" t="s">
        <v>31</v>
      </c>
      <c r="E375" s="28">
        <v>0</v>
      </c>
      <c r="F375" s="28">
        <v>0</v>
      </c>
      <c r="G375" s="28">
        <v>0</v>
      </c>
      <c r="H375" s="28">
        <f t="shared" ref="H375:I377" si="124">H363+H366+H369+H372</f>
        <v>1420000</v>
      </c>
      <c r="I375" s="29">
        <f t="shared" si="124"/>
        <v>1420000</v>
      </c>
    </row>
    <row r="376" spans="1:9" x14ac:dyDescent="0.3">
      <c r="A376" s="358"/>
      <c r="B376" s="340"/>
      <c r="C376" s="341"/>
      <c r="D376" s="27" t="s">
        <v>30</v>
      </c>
      <c r="E376" s="28">
        <v>0</v>
      </c>
      <c r="F376" s="28">
        <v>0</v>
      </c>
      <c r="G376" s="28">
        <v>0</v>
      </c>
      <c r="H376" s="28">
        <f t="shared" si="124"/>
        <v>1420000</v>
      </c>
      <c r="I376" s="29">
        <f t="shared" si="124"/>
        <v>1420000</v>
      </c>
    </row>
    <row r="377" spans="1:9" x14ac:dyDescent="0.3">
      <c r="A377" s="358"/>
      <c r="B377" s="342"/>
      <c r="C377" s="343"/>
      <c r="D377" s="27" t="s">
        <v>33</v>
      </c>
      <c r="E377" s="28">
        <v>0</v>
      </c>
      <c r="F377" s="28">
        <v>0</v>
      </c>
      <c r="G377" s="28">
        <v>0</v>
      </c>
      <c r="H377" s="28">
        <f t="shared" si="124"/>
        <v>0</v>
      </c>
      <c r="I377" s="29">
        <f t="shared" si="124"/>
        <v>0</v>
      </c>
    </row>
    <row r="378" spans="1:9" x14ac:dyDescent="0.3">
      <c r="A378" s="358"/>
      <c r="B378" s="439" t="s">
        <v>97</v>
      </c>
      <c r="C378" s="327" t="s">
        <v>98</v>
      </c>
      <c r="D378" s="21" t="s">
        <v>31</v>
      </c>
      <c r="E378" s="22">
        <f>E373-E374</f>
        <v>0</v>
      </c>
      <c r="F378" s="22">
        <v>0</v>
      </c>
      <c r="G378" s="22">
        <f>G373-G374</f>
        <v>0</v>
      </c>
      <c r="H378" s="22">
        <v>0</v>
      </c>
      <c r="I378" s="20">
        <f t="shared" ref="I378:I380" si="125">SUM(E378:H378)</f>
        <v>0</v>
      </c>
    </row>
    <row r="379" spans="1:9" x14ac:dyDescent="0.3">
      <c r="A379" s="358"/>
      <c r="B379" s="440"/>
      <c r="C379" s="328"/>
      <c r="D379" s="21" t="s">
        <v>30</v>
      </c>
      <c r="E379" s="22">
        <f>E374-E378</f>
        <v>0</v>
      </c>
      <c r="F379" s="22">
        <v>583000</v>
      </c>
      <c r="G379" s="22">
        <f>G374-G378</f>
        <v>0</v>
      </c>
      <c r="H379" s="22">
        <v>0</v>
      </c>
      <c r="I379" s="20">
        <f t="shared" si="125"/>
        <v>583000</v>
      </c>
    </row>
    <row r="380" spans="1:9" x14ac:dyDescent="0.3">
      <c r="A380" s="358"/>
      <c r="B380" s="440"/>
      <c r="C380" s="328"/>
      <c r="D380" s="21" t="s">
        <v>48</v>
      </c>
      <c r="E380" s="22">
        <f t="shared" ref="E380" si="126">E378-E379</f>
        <v>0</v>
      </c>
      <c r="F380" s="22">
        <f>F379-F378</f>
        <v>583000</v>
      </c>
      <c r="G380" s="22">
        <f t="shared" ref="G380" si="127">G378-G379</f>
        <v>0</v>
      </c>
      <c r="H380" s="22">
        <v>0</v>
      </c>
      <c r="I380" s="20">
        <f t="shared" si="125"/>
        <v>583000</v>
      </c>
    </row>
    <row r="381" spans="1:9" x14ac:dyDescent="0.3">
      <c r="A381" s="358"/>
      <c r="B381" s="439" t="s">
        <v>96</v>
      </c>
      <c r="C381" s="327" t="s">
        <v>99</v>
      </c>
      <c r="D381" s="21" t="s">
        <v>31</v>
      </c>
      <c r="E381" s="22"/>
      <c r="F381" s="22">
        <v>0</v>
      </c>
      <c r="G381" s="22">
        <v>0</v>
      </c>
      <c r="H381" s="22">
        <v>0</v>
      </c>
      <c r="I381" s="20">
        <f t="shared" ref="I381:I383" si="128">SUM(E381:H381)</f>
        <v>0</v>
      </c>
    </row>
    <row r="382" spans="1:9" x14ac:dyDescent="0.3">
      <c r="A382" s="358"/>
      <c r="B382" s="440"/>
      <c r="C382" s="328"/>
      <c r="D382" s="21" t="s">
        <v>30</v>
      </c>
      <c r="E382" s="22"/>
      <c r="F382" s="22">
        <v>1388000</v>
      </c>
      <c r="G382" s="22">
        <v>0</v>
      </c>
      <c r="H382" s="22">
        <v>0</v>
      </c>
      <c r="I382" s="20">
        <f t="shared" si="128"/>
        <v>1388000</v>
      </c>
    </row>
    <row r="383" spans="1:9" x14ac:dyDescent="0.3">
      <c r="A383" s="358"/>
      <c r="B383" s="440"/>
      <c r="C383" s="328"/>
      <c r="D383" s="21" t="s">
        <v>48</v>
      </c>
      <c r="E383" s="22"/>
      <c r="F383" s="22">
        <f>F382-F381</f>
        <v>1388000</v>
      </c>
      <c r="G383" s="22">
        <v>0</v>
      </c>
      <c r="H383" s="22">
        <v>0</v>
      </c>
      <c r="I383" s="20">
        <f t="shared" si="128"/>
        <v>1388000</v>
      </c>
    </row>
    <row r="384" spans="1:9" x14ac:dyDescent="0.3">
      <c r="A384" s="358"/>
      <c r="B384" s="338" t="s">
        <v>5</v>
      </c>
      <c r="C384" s="339"/>
      <c r="D384" s="27" t="s">
        <v>31</v>
      </c>
      <c r="E384" s="28">
        <v>0</v>
      </c>
      <c r="F384" s="28">
        <f>F378+F381</f>
        <v>0</v>
      </c>
      <c r="G384" s="28">
        <f t="shared" ref="G384:I384" si="129">G378+G381</f>
        <v>0</v>
      </c>
      <c r="H384" s="28">
        <f t="shared" si="129"/>
        <v>0</v>
      </c>
      <c r="I384" s="29">
        <f t="shared" si="129"/>
        <v>0</v>
      </c>
    </row>
    <row r="385" spans="1:10" x14ac:dyDescent="0.3">
      <c r="A385" s="358"/>
      <c r="B385" s="340"/>
      <c r="C385" s="341"/>
      <c r="D385" s="27" t="s">
        <v>30</v>
      </c>
      <c r="E385" s="28">
        <v>0</v>
      </c>
      <c r="F385" s="28">
        <f t="shared" ref="F385:I385" si="130">F379+F382</f>
        <v>1971000</v>
      </c>
      <c r="G385" s="28">
        <f t="shared" si="130"/>
        <v>0</v>
      </c>
      <c r="H385" s="28">
        <f t="shared" si="130"/>
        <v>0</v>
      </c>
      <c r="I385" s="29">
        <f t="shared" si="130"/>
        <v>1971000</v>
      </c>
    </row>
    <row r="386" spans="1:10" x14ac:dyDescent="0.3">
      <c r="A386" s="358"/>
      <c r="B386" s="342"/>
      <c r="C386" s="343"/>
      <c r="D386" s="27" t="s">
        <v>33</v>
      </c>
      <c r="E386" s="28">
        <v>0</v>
      </c>
      <c r="F386" s="28">
        <f>F385-F384</f>
        <v>1971000</v>
      </c>
      <c r="G386" s="28">
        <f t="shared" ref="G386:I386" si="131">G380+G383</f>
        <v>0</v>
      </c>
      <c r="H386" s="28">
        <f t="shared" si="131"/>
        <v>0</v>
      </c>
      <c r="I386" s="29">
        <f t="shared" si="131"/>
        <v>1971000</v>
      </c>
    </row>
    <row r="387" spans="1:10" x14ac:dyDescent="0.3">
      <c r="A387" s="358"/>
      <c r="B387" s="344" t="s">
        <v>104</v>
      </c>
      <c r="C387" s="327" t="s">
        <v>105</v>
      </c>
      <c r="D387" s="21" t="s">
        <v>31</v>
      </c>
      <c r="E387" s="22">
        <f>E382-E383</f>
        <v>0</v>
      </c>
      <c r="F387" s="22">
        <v>0</v>
      </c>
      <c r="G387" s="22">
        <v>3520000</v>
      </c>
      <c r="H387" s="22">
        <v>0</v>
      </c>
      <c r="I387" s="20">
        <f t="shared" ref="I387:I389" si="132">SUM(E387:H387)</f>
        <v>3520000</v>
      </c>
    </row>
    <row r="388" spans="1:10" x14ac:dyDescent="0.3">
      <c r="A388" s="358"/>
      <c r="B388" s="345"/>
      <c r="C388" s="328"/>
      <c r="D388" s="21" t="s">
        <v>30</v>
      </c>
      <c r="E388" s="22">
        <f>E383-E387</f>
        <v>0</v>
      </c>
      <c r="F388" s="22">
        <v>0</v>
      </c>
      <c r="G388" s="22">
        <v>3520000</v>
      </c>
      <c r="H388" s="22">
        <v>0</v>
      </c>
      <c r="I388" s="20">
        <f t="shared" si="132"/>
        <v>3520000</v>
      </c>
    </row>
    <row r="389" spans="1:10" x14ac:dyDescent="0.3">
      <c r="A389" s="358"/>
      <c r="B389" s="346"/>
      <c r="C389" s="328"/>
      <c r="D389" s="21" t="s">
        <v>48</v>
      </c>
      <c r="E389" s="22">
        <f t="shared" ref="E389" si="133">E387-E388</f>
        <v>0</v>
      </c>
      <c r="F389" s="22">
        <v>0</v>
      </c>
      <c r="G389" s="22">
        <f>G388-G387</f>
        <v>0</v>
      </c>
      <c r="H389" s="22">
        <v>0</v>
      </c>
      <c r="I389" s="20">
        <f t="shared" si="132"/>
        <v>0</v>
      </c>
    </row>
    <row r="390" spans="1:10" s="8" customFormat="1" x14ac:dyDescent="0.3">
      <c r="A390" s="358"/>
      <c r="B390" s="338" t="s">
        <v>5</v>
      </c>
      <c r="C390" s="339"/>
      <c r="D390" s="27" t="s">
        <v>31</v>
      </c>
      <c r="E390" s="28">
        <v>0</v>
      </c>
      <c r="F390" s="28"/>
      <c r="G390" s="28">
        <f>G387</f>
        <v>3520000</v>
      </c>
      <c r="H390" s="28">
        <f t="shared" ref="H390:I390" si="134">H387</f>
        <v>0</v>
      </c>
      <c r="I390" s="29">
        <f t="shared" si="134"/>
        <v>3520000</v>
      </c>
    </row>
    <row r="391" spans="1:10" s="8" customFormat="1" x14ac:dyDescent="0.3">
      <c r="A391" s="358"/>
      <c r="B391" s="340"/>
      <c r="C391" s="341"/>
      <c r="D391" s="27" t="s">
        <v>30</v>
      </c>
      <c r="E391" s="28">
        <v>0</v>
      </c>
      <c r="F391" s="28"/>
      <c r="G391" s="28">
        <f t="shared" ref="G391:I391" si="135">G388</f>
        <v>3520000</v>
      </c>
      <c r="H391" s="28">
        <f t="shared" si="135"/>
        <v>0</v>
      </c>
      <c r="I391" s="29">
        <f t="shared" si="135"/>
        <v>3520000</v>
      </c>
    </row>
    <row r="392" spans="1:10" s="8" customFormat="1" x14ac:dyDescent="0.3">
      <c r="A392" s="359"/>
      <c r="B392" s="342"/>
      <c r="C392" s="343"/>
      <c r="D392" s="27" t="s">
        <v>33</v>
      </c>
      <c r="E392" s="28">
        <v>0</v>
      </c>
      <c r="F392" s="28"/>
      <c r="G392" s="28">
        <f t="shared" ref="G392:I392" si="136">G389</f>
        <v>0</v>
      </c>
      <c r="H392" s="28">
        <f t="shared" si="136"/>
        <v>0</v>
      </c>
      <c r="I392" s="29">
        <f t="shared" si="136"/>
        <v>0</v>
      </c>
    </row>
    <row r="393" spans="1:10" x14ac:dyDescent="0.3">
      <c r="A393" s="352" t="s">
        <v>101</v>
      </c>
      <c r="B393" s="355" t="s">
        <v>5</v>
      </c>
      <c r="C393" s="356"/>
      <c r="D393" s="41" t="s">
        <v>31</v>
      </c>
      <c r="E393" s="42">
        <f t="shared" ref="E393:I395" si="137">E360+E375+E384+E390</f>
        <v>320888000</v>
      </c>
      <c r="F393" s="42">
        <f t="shared" si="137"/>
        <v>0</v>
      </c>
      <c r="G393" s="42">
        <f t="shared" si="137"/>
        <v>3520000</v>
      </c>
      <c r="H393" s="42">
        <f t="shared" si="137"/>
        <v>1420000</v>
      </c>
      <c r="I393" s="46">
        <f t="shared" si="137"/>
        <v>325828000</v>
      </c>
      <c r="J393" s="9"/>
    </row>
    <row r="394" spans="1:10" x14ac:dyDescent="0.3">
      <c r="A394" s="353"/>
      <c r="B394" s="355"/>
      <c r="C394" s="356"/>
      <c r="D394" s="41" t="s">
        <v>30</v>
      </c>
      <c r="E394" s="42">
        <f t="shared" si="137"/>
        <v>288982160</v>
      </c>
      <c r="F394" s="42">
        <f t="shared" si="137"/>
        <v>1971000</v>
      </c>
      <c r="G394" s="42">
        <f t="shared" si="137"/>
        <v>3520000</v>
      </c>
      <c r="H394" s="42">
        <f t="shared" si="137"/>
        <v>1420000</v>
      </c>
      <c r="I394" s="46">
        <f t="shared" si="137"/>
        <v>295893160</v>
      </c>
    </row>
    <row r="395" spans="1:10" x14ac:dyDescent="0.3">
      <c r="A395" s="354"/>
      <c r="B395" s="355"/>
      <c r="C395" s="356"/>
      <c r="D395" s="41" t="s">
        <v>33</v>
      </c>
      <c r="E395" s="42">
        <f t="shared" si="137"/>
        <v>-31905840</v>
      </c>
      <c r="F395" s="42">
        <f t="shared" si="137"/>
        <v>1971000</v>
      </c>
      <c r="G395" s="42">
        <f t="shared" si="137"/>
        <v>0</v>
      </c>
      <c r="H395" s="42">
        <f t="shared" si="137"/>
        <v>0</v>
      </c>
      <c r="I395" s="46">
        <f t="shared" si="137"/>
        <v>-29934840</v>
      </c>
    </row>
    <row r="396" spans="1:10" x14ac:dyDescent="0.3">
      <c r="A396" s="357"/>
      <c r="B396" s="344" t="s">
        <v>65</v>
      </c>
      <c r="C396" s="327" t="s">
        <v>54</v>
      </c>
      <c r="D396" s="21" t="s">
        <v>31</v>
      </c>
      <c r="E396" s="4">
        <v>0</v>
      </c>
      <c r="F396" s="4">
        <v>0</v>
      </c>
      <c r="G396" s="5">
        <v>0</v>
      </c>
      <c r="H396" s="4">
        <v>0</v>
      </c>
      <c r="I396" s="6">
        <f t="shared" ref="I396:I398" si="138">SUM(E396:H396)</f>
        <v>0</v>
      </c>
    </row>
    <row r="397" spans="1:10" x14ac:dyDescent="0.3">
      <c r="A397" s="358"/>
      <c r="B397" s="345"/>
      <c r="C397" s="328"/>
      <c r="D397" s="21" t="s">
        <v>30</v>
      </c>
      <c r="E397" s="4">
        <v>1480</v>
      </c>
      <c r="F397" s="4">
        <v>373467</v>
      </c>
      <c r="G397" s="5">
        <v>0</v>
      </c>
      <c r="H397" s="4">
        <v>0</v>
      </c>
      <c r="I397" s="6">
        <f t="shared" si="138"/>
        <v>374947</v>
      </c>
    </row>
    <row r="398" spans="1:10" x14ac:dyDescent="0.3">
      <c r="A398" s="359"/>
      <c r="B398" s="346"/>
      <c r="C398" s="328"/>
      <c r="D398" s="21" t="s">
        <v>48</v>
      </c>
      <c r="E398" s="4">
        <f>E397-E396</f>
        <v>1480</v>
      </c>
      <c r="F398" s="4">
        <f>F397-F396</f>
        <v>373467</v>
      </c>
      <c r="G398" s="5">
        <v>0</v>
      </c>
      <c r="H398" s="4">
        <v>0</v>
      </c>
      <c r="I398" s="6">
        <f t="shared" si="138"/>
        <v>374947</v>
      </c>
    </row>
    <row r="399" spans="1:10" x14ac:dyDescent="0.3">
      <c r="A399" s="329" t="s">
        <v>54</v>
      </c>
      <c r="B399" s="330" t="s">
        <v>55</v>
      </c>
      <c r="C399" s="331"/>
      <c r="D399" s="64" t="s">
        <v>31</v>
      </c>
      <c r="E399" s="65">
        <f>E396</f>
        <v>0</v>
      </c>
      <c r="F399" s="65">
        <f t="shared" ref="F399:I399" si="139">F396</f>
        <v>0</v>
      </c>
      <c r="G399" s="65">
        <f t="shared" si="139"/>
        <v>0</v>
      </c>
      <c r="H399" s="65">
        <v>0</v>
      </c>
      <c r="I399" s="66">
        <f t="shared" si="139"/>
        <v>0</v>
      </c>
    </row>
    <row r="400" spans="1:10" x14ac:dyDescent="0.3">
      <c r="A400" s="329"/>
      <c r="B400" s="332"/>
      <c r="C400" s="333"/>
      <c r="D400" s="64" t="s">
        <v>30</v>
      </c>
      <c r="E400" s="65">
        <f t="shared" ref="E400:I400" si="140">E397</f>
        <v>1480</v>
      </c>
      <c r="F400" s="65">
        <f t="shared" si="140"/>
        <v>373467</v>
      </c>
      <c r="G400" s="65">
        <f t="shared" si="140"/>
        <v>0</v>
      </c>
      <c r="H400" s="65">
        <f t="shared" si="140"/>
        <v>0</v>
      </c>
      <c r="I400" s="66">
        <f t="shared" si="140"/>
        <v>374947</v>
      </c>
    </row>
    <row r="401" spans="1:9" x14ac:dyDescent="0.3">
      <c r="A401" s="329"/>
      <c r="B401" s="332"/>
      <c r="C401" s="334"/>
      <c r="D401" s="64" t="s">
        <v>33</v>
      </c>
      <c r="E401" s="65">
        <f t="shared" ref="E401:I401" si="141">E398</f>
        <v>1480</v>
      </c>
      <c r="F401" s="65">
        <f t="shared" si="141"/>
        <v>373467</v>
      </c>
      <c r="G401" s="65">
        <f t="shared" si="141"/>
        <v>0</v>
      </c>
      <c r="H401" s="65">
        <v>0</v>
      </c>
      <c r="I401" s="66">
        <f t="shared" si="141"/>
        <v>374947</v>
      </c>
    </row>
    <row r="402" spans="1:9" x14ac:dyDescent="0.3">
      <c r="A402" s="349"/>
      <c r="B402" s="347" t="s">
        <v>102</v>
      </c>
      <c r="C402" s="335" t="s">
        <v>140</v>
      </c>
      <c r="D402" s="67" t="s">
        <v>31</v>
      </c>
      <c r="E402" s="61">
        <v>0</v>
      </c>
      <c r="F402" s="61">
        <v>675821</v>
      </c>
      <c r="G402" s="61">
        <v>0</v>
      </c>
      <c r="H402" s="61">
        <v>0</v>
      </c>
      <c r="I402" s="60">
        <f t="shared" ref="I402:I407" si="142">SUM(E402:H402)</f>
        <v>675821</v>
      </c>
    </row>
    <row r="403" spans="1:9" x14ac:dyDescent="0.3">
      <c r="A403" s="350"/>
      <c r="B403" s="348"/>
      <c r="C403" s="336"/>
      <c r="D403" s="67" t="s">
        <v>30</v>
      </c>
      <c r="E403" s="61">
        <v>0</v>
      </c>
      <c r="F403" s="61">
        <v>18000</v>
      </c>
      <c r="G403" s="61">
        <v>0</v>
      </c>
      <c r="H403" s="61">
        <v>0</v>
      </c>
      <c r="I403" s="60">
        <f t="shared" si="142"/>
        <v>18000</v>
      </c>
    </row>
    <row r="404" spans="1:9" x14ac:dyDescent="0.3">
      <c r="A404" s="350"/>
      <c r="B404" s="348"/>
      <c r="C404" s="337"/>
      <c r="D404" s="67" t="s">
        <v>33</v>
      </c>
      <c r="E404" s="61">
        <v>0</v>
      </c>
      <c r="F404" s="61">
        <f>F403-F402</f>
        <v>-657821</v>
      </c>
      <c r="G404" s="61">
        <v>0</v>
      </c>
      <c r="H404" s="61">
        <v>0</v>
      </c>
      <c r="I404" s="60">
        <f t="shared" si="142"/>
        <v>-657821</v>
      </c>
    </row>
    <row r="405" spans="1:9" x14ac:dyDescent="0.3">
      <c r="A405" s="350"/>
      <c r="B405" s="68"/>
      <c r="C405" s="366" t="s">
        <v>141</v>
      </c>
      <c r="D405" s="21" t="s">
        <v>31</v>
      </c>
      <c r="E405" s="61">
        <v>0</v>
      </c>
      <c r="F405" s="61">
        <v>0</v>
      </c>
      <c r="G405" s="61">
        <v>0</v>
      </c>
      <c r="H405" s="61">
        <v>6524097</v>
      </c>
      <c r="I405" s="20">
        <f t="shared" si="142"/>
        <v>6524097</v>
      </c>
    </row>
    <row r="406" spans="1:9" x14ac:dyDescent="0.3">
      <c r="A406" s="350"/>
      <c r="B406" s="34"/>
      <c r="C406" s="367"/>
      <c r="D406" s="21" t="s">
        <v>30</v>
      </c>
      <c r="E406" s="61">
        <v>0</v>
      </c>
      <c r="F406" s="61">
        <v>0</v>
      </c>
      <c r="G406" s="61">
        <v>0</v>
      </c>
      <c r="H406" s="59">
        <v>1000000</v>
      </c>
      <c r="I406" s="20">
        <f>SUM(E406:H406)</f>
        <v>1000000</v>
      </c>
    </row>
    <row r="407" spans="1:9" x14ac:dyDescent="0.3">
      <c r="A407" s="351"/>
      <c r="B407" s="53"/>
      <c r="C407" s="368"/>
      <c r="D407" s="21" t="s">
        <v>33</v>
      </c>
      <c r="E407" s="61">
        <v>0</v>
      </c>
      <c r="F407" s="61">
        <v>0</v>
      </c>
      <c r="G407" s="61">
        <v>0</v>
      </c>
      <c r="H407" s="61">
        <f>H406-H405</f>
        <v>-5524097</v>
      </c>
      <c r="I407" s="20">
        <f t="shared" si="142"/>
        <v>-5524097</v>
      </c>
    </row>
    <row r="408" spans="1:9" x14ac:dyDescent="0.3">
      <c r="A408" s="352" t="s">
        <v>103</v>
      </c>
      <c r="B408" s="369" t="s">
        <v>21</v>
      </c>
      <c r="C408" s="370"/>
      <c r="D408" s="41" t="s">
        <v>31</v>
      </c>
      <c r="E408" s="42">
        <f>E402+E405</f>
        <v>0</v>
      </c>
      <c r="F408" s="42">
        <f>F402+F405</f>
        <v>675821</v>
      </c>
      <c r="G408" s="42">
        <f t="shared" ref="G408:I408" si="143">G402+G405</f>
        <v>0</v>
      </c>
      <c r="H408" s="42">
        <f t="shared" si="143"/>
        <v>6524097</v>
      </c>
      <c r="I408" s="46">
        <f t="shared" si="143"/>
        <v>7199918</v>
      </c>
    </row>
    <row r="409" spans="1:9" x14ac:dyDescent="0.3">
      <c r="A409" s="353"/>
      <c r="B409" s="369"/>
      <c r="C409" s="370"/>
      <c r="D409" s="41" t="s">
        <v>30</v>
      </c>
      <c r="E409" s="42">
        <f>E403+E406</f>
        <v>0</v>
      </c>
      <c r="F409" s="42">
        <f t="shared" ref="F409:I409" si="144">F403+F406</f>
        <v>18000</v>
      </c>
      <c r="G409" s="42">
        <f t="shared" si="144"/>
        <v>0</v>
      </c>
      <c r="H409" s="42">
        <f t="shared" si="144"/>
        <v>1000000</v>
      </c>
      <c r="I409" s="46">
        <f t="shared" si="144"/>
        <v>1018000</v>
      </c>
    </row>
    <row r="410" spans="1:9" ht="17.25" thickBot="1" x14ac:dyDescent="0.35">
      <c r="A410" s="353"/>
      <c r="B410" s="369"/>
      <c r="C410" s="370"/>
      <c r="D410" s="69" t="s">
        <v>33</v>
      </c>
      <c r="E410" s="70">
        <f>E404+E407</f>
        <v>0</v>
      </c>
      <c r="F410" s="70">
        <f t="shared" ref="F410:I410" si="145">F404+F407</f>
        <v>-657821</v>
      </c>
      <c r="G410" s="70">
        <f t="shared" si="145"/>
        <v>0</v>
      </c>
      <c r="H410" s="70">
        <f t="shared" si="145"/>
        <v>-5524097</v>
      </c>
      <c r="I410" s="71">
        <f t="shared" si="145"/>
        <v>-6181918</v>
      </c>
    </row>
    <row r="411" spans="1:9" ht="17.25" thickBot="1" x14ac:dyDescent="0.35">
      <c r="A411" s="318" t="s">
        <v>42</v>
      </c>
      <c r="B411" s="319"/>
      <c r="C411" s="320"/>
      <c r="D411" s="15" t="s">
        <v>31</v>
      </c>
      <c r="E411" s="13">
        <f t="shared" ref="E411:I413" si="146">E237+E261+E393+E399+E408</f>
        <v>888084000</v>
      </c>
      <c r="F411" s="13">
        <f t="shared" si="146"/>
        <v>675821</v>
      </c>
      <c r="G411" s="13">
        <f t="shared" si="146"/>
        <v>3520000</v>
      </c>
      <c r="H411" s="13">
        <f t="shared" si="146"/>
        <v>7944097</v>
      </c>
      <c r="I411" s="16">
        <f t="shared" si="146"/>
        <v>900223918</v>
      </c>
    </row>
    <row r="412" spans="1:9" ht="17.25" thickBot="1" x14ac:dyDescent="0.35">
      <c r="A412" s="321"/>
      <c r="B412" s="322"/>
      <c r="C412" s="323"/>
      <c r="D412" s="15" t="s">
        <v>30</v>
      </c>
      <c r="E412" s="13">
        <f>E238+E262+E394+E400+E409</f>
        <v>827430387</v>
      </c>
      <c r="F412" s="13">
        <f t="shared" si="146"/>
        <v>2362467</v>
      </c>
      <c r="G412" s="13">
        <f t="shared" si="146"/>
        <v>3520000</v>
      </c>
      <c r="H412" s="13">
        <f t="shared" si="146"/>
        <v>2420000</v>
      </c>
      <c r="I412" s="16">
        <f t="shared" si="146"/>
        <v>835732854</v>
      </c>
    </row>
    <row r="413" spans="1:9" ht="17.25" thickBot="1" x14ac:dyDescent="0.35">
      <c r="A413" s="324"/>
      <c r="B413" s="325"/>
      <c r="C413" s="326"/>
      <c r="D413" s="15" t="s">
        <v>33</v>
      </c>
      <c r="E413" s="14">
        <f t="shared" si="146"/>
        <v>-60653613</v>
      </c>
      <c r="F413" s="14">
        <f t="shared" si="146"/>
        <v>1686646</v>
      </c>
      <c r="G413" s="14">
        <f t="shared" si="146"/>
        <v>0</v>
      </c>
      <c r="H413" s="14">
        <f t="shared" si="146"/>
        <v>-5524097</v>
      </c>
      <c r="I413" s="17">
        <f t="shared" si="146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세입세출예산서(총괄표)</vt:lpstr>
      <vt:lpstr>세입예산서</vt:lpstr>
      <vt:lpstr>세출 예산서</vt:lpstr>
      <vt:lpstr>세출결산서</vt:lpstr>
      <vt:lpstr>세출결산서!Consolidate_Area</vt:lpstr>
      <vt:lpstr>'세입세출예산서(총괄표)'!Print_Area</vt:lpstr>
      <vt:lpstr>'세출 예산서'!Print_Area</vt:lpstr>
      <vt:lpstr>'세출 예산서'!Print_Titles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2023-03-23T00:40:40Z</cp:lastPrinted>
  <dcterms:created xsi:type="dcterms:W3CDTF">2015-03-08T09:11:45Z</dcterms:created>
  <dcterms:modified xsi:type="dcterms:W3CDTF">2023-03-31T04:35:56Z</dcterms:modified>
</cp:coreProperties>
</file>